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45" windowHeight="7575" tabRatio="934" activeTab="17"/>
  </bookViews>
  <sheets>
    <sheet name="заголовоч часть" sheetId="1" r:id="rId1"/>
    <sheet name="заголовоч часть (2)" sheetId="2" r:id="rId2"/>
    <sheet name="текст" sheetId="3" r:id="rId3"/>
    <sheet name="таб1" sheetId="4" r:id="rId4"/>
    <sheet name="таб2_1" sheetId="5" r:id="rId5"/>
    <sheet name="таб2_1_2 17 г" sheetId="6" r:id="rId6"/>
    <sheet name="таб2_1_2  18г" sheetId="7" r:id="rId7"/>
    <sheet name="таб2_1_2   19г." sheetId="8" r:id="rId8"/>
    <sheet name="таб2_2" sheetId="9" r:id="rId9"/>
    <sheet name="таб2_4" sheetId="10" r:id="rId10"/>
    <sheet name="таб2_3" sheetId="11" r:id="rId11"/>
    <sheet name="таб.3,4" sheetId="12" r:id="rId12"/>
    <sheet name="таб.5 сведения" sheetId="13" r:id="rId13"/>
    <sheet name="111 бюджет" sheetId="14" r:id="rId14"/>
    <sheet name="111 внеб." sheetId="15" r:id="rId15"/>
    <sheet name="112" sheetId="16" r:id="rId16"/>
    <sheet name="112.1" sheetId="17" r:id="rId17"/>
    <sheet name="119 бюджет" sheetId="18" r:id="rId18"/>
    <sheet name="119 внеб." sheetId="19" r:id="rId19"/>
    <sheet name="221 бюджет" sheetId="20" r:id="rId20"/>
    <sheet name="221 внебюдж." sheetId="21" r:id="rId21"/>
    <sheet name="244(223) бюджет" sheetId="22" r:id="rId22"/>
    <sheet name="244(223) внебюд." sheetId="23" r:id="rId23"/>
    <sheet name="225 бюджет" sheetId="24" r:id="rId24"/>
    <sheet name="226 бюджет" sheetId="25" r:id="rId25"/>
    <sheet name="226 внебюд." sheetId="26" r:id="rId26"/>
    <sheet name="226 курсовые" sheetId="27" r:id="rId27"/>
    <sheet name="290им бюджет" sheetId="28" r:id="rId28"/>
    <sheet name="290им. внеб." sheetId="29" r:id="rId29"/>
    <sheet name="290з бюджет" sheetId="30" r:id="rId30"/>
    <sheet name="290з внеб." sheetId="31" r:id="rId31"/>
    <sheet name="290тр" sheetId="32" r:id="rId32"/>
    <sheet name="340 бюджет" sheetId="33" r:id="rId33"/>
    <sheet name="340 внеб." sheetId="34" r:id="rId34"/>
    <sheet name="340 фомс" sheetId="35" r:id="rId35"/>
    <sheet name="310 - 17г бюдж." sheetId="36" r:id="rId36"/>
    <sheet name="310 -17г внеб." sheetId="37" r:id="rId37"/>
    <sheet name="310-18 бюдж." sheetId="38" r:id="rId38"/>
    <sheet name="310-18г внеб." sheetId="39" r:id="rId39"/>
    <sheet name="310-19 бюдж." sheetId="40" r:id="rId40"/>
    <sheet name="310-19г внеб." sheetId="41" r:id="rId41"/>
  </sheets>
  <definedNames>
    <definedName name="_xlnm._FilterDatabase" localSheetId="12" hidden="1">'таб.5 сведения'!$A$6:$D$6</definedName>
    <definedName name="_xlnm._FilterDatabase" localSheetId="5" hidden="1">'таб2_1_2 17 г'!$A$18:$S$78</definedName>
    <definedName name="sub_10082" localSheetId="4">'таб2_1'!$A$2</definedName>
    <definedName name="sub_10082" localSheetId="5">'таб2_1_2 17 г'!$A$2</definedName>
    <definedName name="sub_10082" localSheetId="8">'таб2_2'!$A$2</definedName>
    <definedName name="sub_10082" localSheetId="10">'таб2_3'!$A$2</definedName>
    <definedName name="sub_1008201" localSheetId="4">'таб2_1'!$A$4</definedName>
    <definedName name="sub_1008201" localSheetId="5">'таб2_1_2 17 г'!$A$4</definedName>
    <definedName name="sub_1008201" localSheetId="8">'таб2_2'!$A$4</definedName>
    <definedName name="sub_1008201" localSheetId="10">'таб2_3'!$A$4</definedName>
    <definedName name="sub_100821" localSheetId="4">'таб2_1'!$B$21</definedName>
    <definedName name="sub_100821" localSheetId="5">'таб2_1_2 17 г'!$B$21</definedName>
    <definedName name="sub_100821" localSheetId="8">'таб2_2'!$B$21</definedName>
    <definedName name="sub_100821" localSheetId="10">'таб2_3'!$B$21</definedName>
    <definedName name="sub_100822" localSheetId="4">'таб2_1'!$B$24</definedName>
    <definedName name="sub_100822" localSheetId="5">'таб2_1_2 17 г'!#REF!</definedName>
    <definedName name="sub_100822" localSheetId="8">'таб2_2'!$B$24</definedName>
    <definedName name="sub_100822" localSheetId="10">'таб2_3'!$B$24</definedName>
    <definedName name="sub_100823" localSheetId="4">'таб2_1'!$B$27</definedName>
    <definedName name="sub_100823" localSheetId="5">'таб2_1_2 17 г'!$B$23</definedName>
    <definedName name="sub_100823" localSheetId="8">'таб2_2'!$B$27</definedName>
    <definedName name="sub_100823" localSheetId="10">'таб2_3'!$B$27</definedName>
    <definedName name="sub_100824" localSheetId="4">'таб2_1'!$B$28</definedName>
    <definedName name="sub_100824" localSheetId="5">'таб2_1_2 17 г'!#REF!</definedName>
    <definedName name="sub_100824" localSheetId="8">'таб2_2'!$B$28</definedName>
    <definedName name="sub_100824" localSheetId="10">'таб2_3'!$B$28</definedName>
    <definedName name="sub_100825" localSheetId="4">'таб2_1'!$B$29</definedName>
    <definedName name="sub_100825" localSheetId="5">'таб2_1_2 17 г'!#REF!</definedName>
    <definedName name="sub_100825" localSheetId="8">'таб2_2'!$B$29</definedName>
    <definedName name="sub_100825" localSheetId="10">'таб2_3'!$B$29</definedName>
    <definedName name="sub_100826" localSheetId="4">'таб2_1'!$B$30</definedName>
    <definedName name="sub_100826" localSheetId="5">'таб2_1_2 17 г'!#REF!</definedName>
    <definedName name="sub_100826" localSheetId="8">'таб2_2'!$B$30</definedName>
    <definedName name="sub_100826" localSheetId="10">'таб2_3'!$B$30</definedName>
    <definedName name="sub_100827" localSheetId="4">'таб2_1'!$B$31</definedName>
    <definedName name="sub_100827" localSheetId="5">'таб2_1_2 17 г'!#REF!</definedName>
    <definedName name="sub_100827" localSheetId="8">'таб2_2'!$B$31</definedName>
    <definedName name="sub_100827" localSheetId="10">'таб2_3'!$B$31</definedName>
    <definedName name="sub_100828" localSheetId="4">'таб2_1'!$B$32</definedName>
    <definedName name="sub_100828" localSheetId="5">'таб2_1_2 17 г'!#REF!</definedName>
    <definedName name="sub_100828" localSheetId="8">'таб2_2'!$B$32</definedName>
    <definedName name="sub_100828" localSheetId="10">'таб2_3'!$B$32</definedName>
    <definedName name="sub_100829" localSheetId="4">'таб2_1'!$B$37</definedName>
    <definedName name="sub_100829" localSheetId="5">'таб2_1_2 17 г'!$B$25</definedName>
    <definedName name="sub_100829" localSheetId="8">'таб2_2'!$B$37</definedName>
    <definedName name="sub_100829" localSheetId="10">'таб2_3'!$B$37</definedName>
    <definedName name="sub_10083" localSheetId="9">'таб2_4'!$L$1</definedName>
    <definedName name="sub_100831" localSheetId="9">'таб2_4'!$B$10</definedName>
    <definedName name="sub_100832" localSheetId="9">'таб2_4'!#REF!</definedName>
    <definedName name="sub_100833" localSheetId="9">'таб2_4'!$B$19</definedName>
    <definedName name="sub_100834" localSheetId="9">'таб2_4'!$A$9</definedName>
    <definedName name="sub_10084" localSheetId="11">'таб.3,4'!$C$1</definedName>
    <definedName name="sub_100841" localSheetId="11">'таб.3,4'!$A$11</definedName>
    <definedName name="sub_100842" localSheetId="11">'таб.3,4'!$B$12</definedName>
    <definedName name="sub_100843" localSheetId="11">'таб.3,4'!$B$13</definedName>
    <definedName name="sub_100844" localSheetId="11">'таб.3,4'!$B$15</definedName>
    <definedName name="sub_10085" localSheetId="11">'таб.3,4'!$C$18</definedName>
    <definedName name="sub_100851" localSheetId="11">'таб.3,4'!$A$28</definedName>
    <definedName name="sub_100852" localSheetId="11">'таб.3,4'!$A$24</definedName>
    <definedName name="sub_100853" localSheetId="11">'таб.3,4'!#REF!</definedName>
    <definedName name="sub_108210" localSheetId="4">'таб2_1'!$B$38</definedName>
    <definedName name="sub_108210" localSheetId="5">'таб2_1_2 17 г'!$B$26</definedName>
    <definedName name="sub_108210" localSheetId="8">'таб2_2'!$B$38</definedName>
    <definedName name="sub_108210" localSheetId="10">'таб2_3'!$B$38</definedName>
    <definedName name="sub_108211" localSheetId="4">'таб2_1'!$A$39</definedName>
    <definedName name="sub_108211" localSheetId="5">'таб2_1_2 17 г'!$A$27</definedName>
    <definedName name="sub_108211" localSheetId="8">'таб2_2'!$A$39</definedName>
    <definedName name="sub_108211" localSheetId="10">'таб2_3'!$A$39</definedName>
    <definedName name="sub_108212" localSheetId="4">'таб2_1'!$A$45</definedName>
    <definedName name="sub_108212" localSheetId="5">'таб2_1_2 17 г'!$A$33</definedName>
    <definedName name="sub_108212" localSheetId="8">'таб2_2'!$A$45</definedName>
    <definedName name="sub_108212" localSheetId="10">'таб2_3'!$A$45</definedName>
    <definedName name="sub_108213" localSheetId="4">'таб2_1'!$A$55</definedName>
    <definedName name="sub_108213" localSheetId="5">'таб2_1_2 17 г'!$A$43</definedName>
    <definedName name="sub_108213" localSheetId="8">'таб2_2'!$A$55</definedName>
    <definedName name="sub_108213" localSheetId="10">'таб2_3'!$A$55</definedName>
    <definedName name="sub_108214" localSheetId="4">'таб2_1'!$A$61</definedName>
    <definedName name="sub_108214" localSheetId="5">'таб2_1_2 17 г'!$A$49</definedName>
    <definedName name="sub_108214" localSheetId="8">'таб2_2'!$A$61</definedName>
    <definedName name="sub_108214" localSheetId="10">'таб2_3'!$A$61</definedName>
    <definedName name="sub_108216" localSheetId="4">'таб2_1'!$A$67</definedName>
    <definedName name="sub_108216" localSheetId="5">'таб2_1_2 17 г'!$A$55</definedName>
    <definedName name="sub_108216" localSheetId="8">'таб2_2'!$A$67</definedName>
    <definedName name="sub_108216" localSheetId="10">'таб2_3'!$A$67</definedName>
    <definedName name="sub_108217" localSheetId="4">'таб2_1'!$A$80</definedName>
    <definedName name="sub_108217" localSheetId="5">'таб2_1_2 17 г'!$A$69</definedName>
    <definedName name="sub_108217" localSheetId="8">'таб2_2'!$A$80</definedName>
    <definedName name="sub_108217" localSheetId="10">'таб2_3'!$A$80</definedName>
    <definedName name="sub_108218" localSheetId="4">'таб2_1'!$A$81</definedName>
    <definedName name="sub_108218" localSheetId="5">'таб2_1_2 17 г'!$A$70</definedName>
    <definedName name="sub_108218" localSheetId="8">'таб2_2'!$A$81</definedName>
    <definedName name="sub_108218" localSheetId="10">'таб2_3'!$A$81</definedName>
    <definedName name="sub_108220" localSheetId="4">'таб2_1'!$A$84</definedName>
    <definedName name="sub_108220" localSheetId="5">'таб2_1_2 17 г'!$A$73</definedName>
    <definedName name="sub_108220" localSheetId="8">'таб2_2'!$A$84</definedName>
    <definedName name="sub_108220" localSheetId="10">'таб2_3'!$A$84</definedName>
    <definedName name="sub_108221" localSheetId="4">'таб2_1'!$A$85</definedName>
    <definedName name="sub_108221" localSheetId="5">'таб2_1_2 17 г'!$A$74</definedName>
    <definedName name="sub_108221" localSheetId="8">'таб2_2'!$A$85</definedName>
    <definedName name="sub_108221" localSheetId="10">'таб2_3'!$A$85</definedName>
    <definedName name="sub_108224" localSheetId="4">'таб2_1'!$A$88</definedName>
    <definedName name="sub_108224" localSheetId="5">'таб2_1_2 17 г'!$A$77</definedName>
    <definedName name="sub_108224" localSheetId="8">'таб2_2'!$A$88</definedName>
    <definedName name="sub_108224" localSheetId="10">'таб2_3'!$A$88</definedName>
    <definedName name="_xlnm.Print_Titles" localSheetId="13">'111 бюджет'!$13:$13</definedName>
    <definedName name="_xlnm.Print_Titles" localSheetId="12">'таб.5 сведения'!$6:$6</definedName>
    <definedName name="_xlnm.Print_Titles" localSheetId="4">'таб2_1'!$19:$19</definedName>
    <definedName name="_xlnm.Print_Titles" localSheetId="5">'таб2_1_2 17 г'!$19:$19</definedName>
    <definedName name="_xlnm.Print_Titles" localSheetId="8">'таб2_2'!$19:$19</definedName>
    <definedName name="_xlnm.Print_Titles" localSheetId="10">'таб2_3'!$19:$19</definedName>
    <definedName name="_xlnm.Print_Area" localSheetId="14">'111 внеб.'!$A$1:$K$35</definedName>
    <definedName name="_xlnm.Print_Area" localSheetId="17">'119 бюджет'!$A$1:$D$33</definedName>
    <definedName name="_xlnm.Print_Area" localSheetId="18">'119 внеб.'!$A$1:$D$31</definedName>
    <definedName name="_xlnm.Print_Area" localSheetId="20">'221 внебюдж.'!$A$1:$F$27</definedName>
    <definedName name="_xlnm.Print_Area" localSheetId="21">'244(223) бюджет'!$A$1:$E$34</definedName>
    <definedName name="_xlnm.Print_Area" localSheetId="32">'340 бюджет'!$A$1:$D$39</definedName>
    <definedName name="_xlnm.Print_Area" localSheetId="0">'заголовоч часть'!$A$1:$H$25</definedName>
    <definedName name="_xlnm.Print_Area" localSheetId="1">'заголовоч часть (2)'!$A$1:$H$27</definedName>
    <definedName name="_xlnm.Print_Area" localSheetId="5">'таб2_1_2 17 г'!$A$1:$S$90</definedName>
    <definedName name="_xlnm.Print_Area" localSheetId="9">'таб2_4'!$A$1:$L$118</definedName>
  </definedNames>
  <calcPr fullCalcOnLoad="1"/>
</workbook>
</file>

<file path=xl/comments2.xml><?xml version="1.0" encoding="utf-8"?>
<comments xmlns="http://schemas.openxmlformats.org/spreadsheetml/2006/main">
  <authors>
    <author>Шабельник Ю. А.</author>
  </authors>
  <commentList>
    <comment ref="A4" authorId="0">
      <text>
        <r>
          <rPr>
            <b/>
            <sz val="9"/>
            <rFont val="Tahoma"/>
            <family val="2"/>
          </rPr>
          <t>Шабельник Ю. А.:</t>
        </r>
        <r>
          <rPr>
            <sz val="9"/>
            <rFont val="Tahoma"/>
            <family val="2"/>
          </rPr>
          <t xml:space="preserve">
на время отсутствия Л.Г.Кадзаевой согласовывает планы Т.А.Солоненко</t>
        </r>
      </text>
    </comment>
  </commentList>
</comments>
</file>

<file path=xl/sharedStrings.xml><?xml version="1.0" encoding="utf-8"?>
<sst xmlns="http://schemas.openxmlformats.org/spreadsheetml/2006/main" count="2432" uniqueCount="691">
  <si>
    <t>анестезиологии и реаниматологии, бактериологии, гастроэнтерологии, гематологии, гериатрии,  диетологии,  кардиологии, клинической лабораторной диагностике, клинической фармакологии, колонопроктологии, контролю качества медицинской помощи, лечебной физкультуре и спортивной медицине, мануальной терапии, неврологии, общественному здоровью и организации здравоохранения, онкологии, офтальмологии, психиатрии, психотерапии, пульмонологии, рентгенологии, рефлексотерапии, сердечно-сосудистой хирургии, стоматологии ортопедической, стоматологии терапевтической, стоматологии хирургической, терапии, травматологии и ортопедии, трансфузиологии, ультразвуковой диагностике, урологии, физиотерапии, функциональной диагностике, хирургии, экспертизе временной нетрудоспособности, эндокринологии, эндоскопии.</t>
  </si>
  <si>
    <t xml:space="preserve"> при осуществлении первичной медико-санитарной помощи по: медицинским осмотрам (предрейсовым, послерейсовым); </t>
  </si>
  <si>
    <t xml:space="preserve">при осуществлении специализированной медицинской помощи по: акушерству и гинекологии, гастроэнтерологии, гематологии, гериатрии, дерматовенегологии, кардиологии, клинической лабораторной диагностике, клинической фармакологии, контролю качества медицинской помощи, мануальной терапии, неврологии, общественному здоровью и организации здравоохранения, онкологии, оториноларингологии, офтальмологии, психиатрии, психотерапии, пульмонологии, рентгенологии, рефлексотерапии, сердечно-сосудистой хирургии, стоматологии терапевтической, терапии, травматологии и ортопедии, транспортировке донорской крови и ее компонентов, ультразвуковой диагностике, урологии, физиотерапии, функциональной диагностике, хирургии, экспертизе временной нетрудоспособности, эндокринологии; </t>
  </si>
  <si>
    <t xml:space="preserve"> Фармацевтическая деятельность.</t>
  </si>
  <si>
    <t>Деятельность по обороту наркотических средств, психотропных веществ и их прекурсоров, культивированию наркосодержащих растений.</t>
  </si>
  <si>
    <t xml:space="preserve"> Деятельность в области использования возбудителей инфекционных заболеваний человека и животных и генно-инженерно модифицированных организмов III-IV степеней потенциальной опасности, осуществляемая в замкнутых системах.</t>
  </si>
  <si>
    <t xml:space="preserve"> Оказание консультативной помощи другим медицинским учреждениям Краснодарского края.</t>
  </si>
  <si>
    <t xml:space="preserve"> Осуществление экспертных функций на договорной основе с органами управления здравоохранением и медицинскими учреждениями, лицензионно – аккредитационными комиссиями, фондами обязательного медицинского страхования, медицинскими ассоциациями и др.</t>
  </si>
  <si>
    <t xml:space="preserve"> Организация и совершенствование деятельности клинических отделений бюджетного учреждения, направленной на эффективное использование достижений науки и практики здравоохранения в диагностической, лечебной, консультативной помощи и реабилитации больных.</t>
  </si>
  <si>
    <t xml:space="preserve"> Создание условий, участие в организации и проведении учебно - диагностического процесса по подготовке медицинских  и  фармацевтических кадров с учетом клинического характера бюджетного  учреждения и современных требований.</t>
  </si>
  <si>
    <t xml:space="preserve"> Осуществление научно – исследовательской и методической деятельности в области организации, разработок и внедрения высокоэффективных современных медицинских технологий по направлениям деятельности бюджетного учреждения.</t>
  </si>
  <si>
    <t xml:space="preserve"> Организация совместной деятельности специализированных отделений бюджетного учреждения с подразделениями и кафедрами государственного образовательного учреждения высшего профессионального образования «Кубанский государственный медицинский университет Федерального агентства по здравоохранению и социальному развитию» и других научно-исследовательских институтов и учебных заведений по вопросам научных разработок, оказание диагностической, лечебной, хирургической, консультационной помощи и реабилитации, в том числе тематическим больным.   </t>
  </si>
  <si>
    <t>Начальник ГБУЗ "Краевой клинический госпиталь для ветеранов войн им. проф. В.К. Красовитова" МЗ КК</t>
  </si>
  <si>
    <t>Затраты на топлива</t>
  </si>
  <si>
    <t>Осуществление научно - исследовательской деятельности в области здравоохранения, создание необходимых условий для проведения как лечебного, так и учебно - педагогического процесса, Другой работы со студентами и учащимися медицинский учебных заведений на базе бюджетного учреждения и с использованием современных методов лечения, обучение, новейших достижений науки и практики.</t>
  </si>
  <si>
    <t xml:space="preserve"> Проведение клинических и поталого - анатомических конференций, семинаров, симпозиумов, способствующих повышению эффективности лечебно- диагностического процесса и внедрению новых медицинских технологии.</t>
  </si>
  <si>
    <t xml:space="preserve"> Обеспечение разработки и проведения в установленном порядке клинических испытаний, экспертной оценки новых эффективных методов диагностики, лечение, реабилитация пациентов, профилактики заболеваний и осложнений. </t>
  </si>
  <si>
    <t xml:space="preserve"> Публикация научных трудов и научно- медицинских разработок, пособий, методик и др.</t>
  </si>
  <si>
    <t>Участие в подготовке, переподготовке и повышений квалификации медицинских кадров, аттестация на квалификационные категории работников по медицинским специальностям согласно профилю их работы.</t>
  </si>
  <si>
    <t>Осуществление координационно - методического руководства лечебно- профилактическими организациями Краснодарского края согласно профилю работы бюджетного учреждения.</t>
  </si>
  <si>
    <t xml:space="preserve"> Деятельность в области использования источников ионизирующего излучения (генерирующих).</t>
  </si>
  <si>
    <t xml:space="preserve"> Медицинская деятельность, в том числе работы (услуги) выполняемые:</t>
  </si>
  <si>
    <t>282 775 825,65 руб.</t>
  </si>
  <si>
    <t>балансовая стоимость особо ценного движимого имущества  : 341 085 652,27 руб. ( в т.ч. "2" - 22 399 261,80 руб.)</t>
  </si>
  <si>
    <t>НА  2017 ГОД И ПЛАНОВЫЙ ПЕРИОД 2018 И 2019 ГОДЫ</t>
  </si>
  <si>
    <t>от " 01 "   января  2017 г.</t>
  </si>
  <si>
    <t>Персональный компьютер MicroXperts (C200-19)WIOPRO</t>
  </si>
  <si>
    <r>
      <t xml:space="preserve">             </t>
    </r>
    <r>
      <rPr>
        <u val="single"/>
        <sz val="14"/>
        <color indexed="8"/>
        <rFont val="Times New Roman"/>
        <family val="1"/>
      </rPr>
      <t>Н. К. Минвафина</t>
    </r>
  </si>
  <si>
    <r>
      <t xml:space="preserve">               </t>
    </r>
    <r>
      <rPr>
        <u val="single"/>
        <sz val="14"/>
        <color indexed="8"/>
        <rFont val="Times New Roman"/>
        <family val="1"/>
      </rPr>
      <t>Г. М. Бабаян</t>
    </r>
  </si>
  <si>
    <t>С. П. Азов</t>
  </si>
  <si>
    <t>Начисление заработной платы от приносящей доход деятельности производится на основании утвержденного "Положения по оплате труда работников ГБУЗ ККГВВ за оказанные платные медицинские услуги"Распределение фонда заработной платы между сотрудниками госпиталя за оказанные платные медецинские услуги осуществляются с учетом доли (%) заработной платы, заложенной в структуре тарифа на каждую медицинскую услугу.</t>
  </si>
  <si>
    <t xml:space="preserve">Принтер Kyocera Р2135DN </t>
  </si>
  <si>
    <t>Принтер А4 Kyocera ECOSYS P2035dn, 35ppm, Duplex&amp;Network, 1200dpi? 32Mb? USB 2.0</t>
  </si>
  <si>
    <t>МФУ А4 Kyocera ECOSYS М2530dn, 30 коп/мин, 25-400%, 600 dpi, 512 МВ 1102PL3NLO</t>
  </si>
  <si>
    <t>ПК Micro Xperts[C100-10]W7PRO</t>
  </si>
  <si>
    <t xml:space="preserve">ПК OLDI Celeron G1840 (2.8 GHz)/2Gb/500GB/Без ПО </t>
  </si>
  <si>
    <t>Монитор Samsung S22D300HY</t>
  </si>
  <si>
    <t>Автомобиль с эзотермическим кузовом</t>
  </si>
  <si>
    <t>Технологическое оборудование для пищеблока</t>
  </si>
  <si>
    <t>Пароконвектомат Apach A1/20 HD-GAS</t>
  </si>
  <si>
    <t>на 31 декабря  2015 г.</t>
  </si>
  <si>
    <t xml:space="preserve">Организация централизованного сбора, временногохранения, транспортировки и утилизации медицинских отходов </t>
  </si>
  <si>
    <t>Дератизация</t>
  </si>
  <si>
    <t>Дезинсекция</t>
  </si>
  <si>
    <t>Дезинфекция</t>
  </si>
  <si>
    <t>Вывоз твердых бытовых отходов</t>
  </si>
  <si>
    <t>Промывка и опрессовка системя отопления здания</t>
  </si>
  <si>
    <t>Затраты на стирку белья (аутсорсинг)</t>
  </si>
  <si>
    <t>Огнезащитная обработка</t>
  </si>
  <si>
    <t>Перезарядка огнетушителей</t>
  </si>
  <si>
    <t>ТО и ремонт  пожарной сигнализации</t>
  </si>
  <si>
    <t>Поверка медицинского оборудования</t>
  </si>
  <si>
    <t>Техническое обслуживание, поверка прибора учета тепловой энергии</t>
  </si>
  <si>
    <t>Проверка заземляющих устройств и испытание изоляции проводов, кабелей</t>
  </si>
  <si>
    <t>ГБУЗ "Краевой клинический госпиталь для ветеранов войн им.проф. В.К.Красовитова" министерства здравоохранения Краснодарского края</t>
  </si>
  <si>
    <t>(90 л.с.)</t>
  </si>
  <si>
    <t>(75 л.с.)</t>
  </si>
  <si>
    <t>(76 л.с.)</t>
  </si>
  <si>
    <t>(96 л.с.)</t>
  </si>
  <si>
    <t>(100 л.с.)</t>
  </si>
  <si>
    <t>(109 л.с.)</t>
  </si>
  <si>
    <t>(110 л.с.)</t>
  </si>
  <si>
    <t>(131.9 л.с.)</t>
  </si>
  <si>
    <t>(145 л.с.)</t>
  </si>
  <si>
    <t>(158 л.с.)</t>
  </si>
  <si>
    <t>(84 л.с.)</t>
  </si>
  <si>
    <t>(98 л.с.)</t>
  </si>
  <si>
    <t>ГБУЗ "Краевой клинический госпиталь для ветеранов войн им. проф. В.К.Красовитова" министерства здравоохранения Краснодарского края</t>
  </si>
  <si>
    <t>ул.Кирова,9 (23:43:0208020:0001)</t>
  </si>
  <si>
    <t>ул.Октябрьская,67 (23:43:0208021:1)</t>
  </si>
  <si>
    <t>ул.Карасунская,71 (23:43:0207046:49)</t>
  </si>
  <si>
    <t>ГБУЗ "Краевой клинический госпиталь для ветеранов войн им. проф. В.К.Красовитова" министерства здравоохранения</t>
  </si>
  <si>
    <t>тел. 268-37-08                                                                      (подпись)                                              (расшифровка подписи)</t>
  </si>
  <si>
    <r>
      <t xml:space="preserve">Главный бухгалтер                                         __________________                                                          </t>
    </r>
    <r>
      <rPr>
        <u val="single"/>
        <sz val="14"/>
        <color indexed="8"/>
        <rFont val="Times New Roman"/>
        <family val="1"/>
      </rPr>
      <t>Н.К.Минвафина</t>
    </r>
  </si>
  <si>
    <t>Г.М. Бабаян</t>
  </si>
  <si>
    <t>тел. 268-59-28</t>
  </si>
  <si>
    <t>Техническое обслуживание системы охранной и тревожной сигнализации</t>
  </si>
  <si>
    <t>Затраты на техническое обслуживание и профилактический ремонт лифтов</t>
  </si>
  <si>
    <t>Техническое обслуживание и ремонт систем кондиционирования и вентиляции</t>
  </si>
  <si>
    <t>Проведение технического обслуживания и ремонта медицинской техники</t>
  </si>
  <si>
    <t>Проведение технического обслуживания и ремонта кухонного оборудования</t>
  </si>
  <si>
    <t>Проведение технического обслуживания и ремонта холодильного оборудования</t>
  </si>
  <si>
    <t>Техническое обслуживание и ремонт газового оборудования</t>
  </si>
  <si>
    <t>Техническое обслуживание и ремонт автотранспортных средств</t>
  </si>
  <si>
    <t>Заправка, ремонт картриджей</t>
  </si>
  <si>
    <t>Техническое обслуживание и ремонт систем видеонаблюдения</t>
  </si>
  <si>
    <t>Начальник</t>
  </si>
  <si>
    <t>Зам. начальника по экономическим вопросам</t>
  </si>
  <si>
    <t>тел.268-37-81</t>
  </si>
  <si>
    <t>тел. 268-37-08</t>
  </si>
  <si>
    <t xml:space="preserve">Сведения о средствах, поступающих во временное распоряжение учреждения </t>
  </si>
  <si>
    <r>
      <t xml:space="preserve">на 01 января  </t>
    </r>
    <r>
      <rPr>
        <b/>
        <u val="single"/>
        <sz val="14"/>
        <color indexed="63"/>
        <rFont val="Times New Roman"/>
        <family val="1"/>
      </rPr>
      <t>2018 г.</t>
    </r>
  </si>
  <si>
    <r>
      <t xml:space="preserve">на  01 января  </t>
    </r>
    <r>
      <rPr>
        <b/>
        <u val="single"/>
        <sz val="14"/>
        <color indexed="63"/>
        <rFont val="Times New Roman"/>
        <family val="1"/>
      </rPr>
      <t>2019 г.</t>
    </r>
  </si>
  <si>
    <t>шт. /уп.</t>
  </si>
  <si>
    <t>шт.</t>
  </si>
  <si>
    <t>кг.</t>
  </si>
  <si>
    <t>уп.</t>
  </si>
  <si>
    <t>л.</t>
  </si>
  <si>
    <t>шт./ л.</t>
  </si>
  <si>
    <t>Утилизация ртутьсодержащих отходов</t>
  </si>
  <si>
    <t>ТО и ремонт  палатной сигнализации</t>
  </si>
  <si>
    <t>Обязательное страхование автогражданской ответственности</t>
  </si>
  <si>
    <t xml:space="preserve">Затраты на эксплуатацию системы охранной, пожарной   сигнализации, затраты на  все виды  охраны  </t>
  </si>
  <si>
    <t>Техническая поддержка МИС "САМСОН"</t>
  </si>
  <si>
    <t>Абонемент, сопровождение программного продукта "ПАРУС"</t>
  </si>
  <si>
    <t>Обслуживание системы "Гарант"</t>
  </si>
  <si>
    <t>Техническая поддержка бухгалтерских и кадровых систем</t>
  </si>
  <si>
    <t>Обслуживание системы "Консультант Плюс: Медицина, фармацевтика"</t>
  </si>
  <si>
    <t>на 01 января  2017 г.</t>
  </si>
  <si>
    <r>
      <t xml:space="preserve">на 01 января  </t>
    </r>
    <r>
      <rPr>
        <b/>
        <sz val="14"/>
        <color indexed="63"/>
        <rFont val="Times New Roman"/>
        <family val="1"/>
      </rPr>
      <t>20 17 г.</t>
    </r>
  </si>
  <si>
    <r>
      <t xml:space="preserve">на 01 января  </t>
    </r>
    <r>
      <rPr>
        <b/>
        <sz val="14"/>
        <color indexed="63"/>
        <rFont val="Times New Roman"/>
        <family val="1"/>
      </rPr>
      <t>20 19 г.</t>
    </r>
  </si>
  <si>
    <r>
      <t xml:space="preserve">на 01 января  </t>
    </r>
    <r>
      <rPr>
        <b/>
        <sz val="14"/>
        <color indexed="63"/>
        <rFont val="Times New Roman"/>
        <family val="1"/>
      </rPr>
      <t>20 18 г.</t>
    </r>
  </si>
  <si>
    <t>Сопровождение средств защиты информации</t>
  </si>
  <si>
    <t>Сопрровождение системы автоматизации учета и движения медикаментов</t>
  </si>
  <si>
    <t>Сопровождение программных средств по тарификации</t>
  </si>
  <si>
    <t>Сопровождение программного обеспечения складского учета в аптеке</t>
  </si>
  <si>
    <t>Оценка качества лабораторных исследований</t>
  </si>
  <si>
    <t>Технический осмотр транспортных средств</t>
  </si>
  <si>
    <t>Дизиметрическое обследование рентгеноборудования</t>
  </si>
  <si>
    <t>Дозиметрический контроль индивидуальных дозиметров</t>
  </si>
  <si>
    <t>Поверка оборудования, средств измерения</t>
  </si>
  <si>
    <t>Утилизация оргтехники</t>
  </si>
  <si>
    <t>Метрологические исследования оборудования</t>
  </si>
  <si>
    <t>Профилактический осмотр сотрудников</t>
  </si>
  <si>
    <t>Участие в семинарах, конференциях, обучение</t>
  </si>
  <si>
    <t>Почтовые отправления</t>
  </si>
  <si>
    <t>Годовая подписка</t>
  </si>
  <si>
    <t>Утилизация компьютерной техники, лекарственных средств</t>
  </si>
  <si>
    <t>Услуги по проведению санитарно-эпидемиологических исследований центра гигиены и эпидемиологии</t>
  </si>
  <si>
    <t>Государственная пошлина</t>
  </si>
  <si>
    <t>Прокат кинофильмов</t>
  </si>
  <si>
    <t>Услуги  по переплету документов</t>
  </si>
  <si>
    <t xml:space="preserve">Лабораторные исследования </t>
  </si>
  <si>
    <t xml:space="preserve">Дата </t>
  </si>
  <si>
    <t>Глава по БК</t>
  </si>
  <si>
    <t>по ОКЕИ</t>
  </si>
  <si>
    <t>по ОКВ</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</si>
  <si>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</si>
  <si>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</si>
  <si>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</si>
  <si>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</si>
  <si>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</si>
  <si>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</si>
  <si>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1. Цели деятельности государственного учреждения:</t>
  </si>
  <si>
    <t>2. Основные виды деятельности государственного учреждения:</t>
  </si>
  <si>
    <t>Наименование показателя</t>
  </si>
  <si>
    <t>в том числе</t>
  </si>
  <si>
    <t>М.П.</t>
  </si>
  <si>
    <t>СОГЛАСОВАНО</t>
  </si>
  <si>
    <t>(подпись)                                      (ФИО)</t>
  </si>
  <si>
    <t>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в том числе за плату:</t>
  </si>
  <si>
    <t xml:space="preserve">            КПП</t>
  </si>
  <si>
    <t xml:space="preserve">                                                              УТВЕРЖДАЮ</t>
  </si>
  <si>
    <t>(подпись)</t>
  </si>
  <si>
    <t xml:space="preserve">              (ФИО)</t>
  </si>
  <si>
    <t xml:space="preserve">к  Порядку составления  </t>
  </si>
  <si>
    <t xml:space="preserve">                 (на последнюю отчетную дату, предшествующую дате составления)</t>
  </si>
  <si>
    <t>Сумма, руб.</t>
  </si>
  <si>
    <t>I. Нефинансовые активы, всего:</t>
  </si>
  <si>
    <t>из них:</t>
  </si>
  <si>
    <t>Общая балансовая стоимость недвижимого имущества, всего</t>
  </si>
  <si>
    <t>в том числе:</t>
  </si>
  <si>
    <t>остаточная стоимость недвижимого государственного имущества</t>
  </si>
  <si>
    <t>Общая балансовая стоимость движимого государственного имущества, всего</t>
  </si>
  <si>
    <t>Общая балансовая стоимость особо ценного движимого имущества</t>
  </si>
  <si>
    <t>остаточная стоимость особо ценного движимого имущества</t>
  </si>
  <si>
    <t>II. Финансовые активы, всего</t>
  </si>
  <si>
    <t>денежные средства учреждения, всего</t>
  </si>
  <si>
    <t>денежные средства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</si>
  <si>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</si>
  <si>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</si>
  <si>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по доходам</t>
  </si>
  <si>
    <t>дебиторская задолженность по расходам</t>
  </si>
  <si>
    <t>III. Обязательства, всего</t>
  </si>
  <si>
    <t>долговые обязательства</t>
  </si>
  <si>
    <t>кредиторская задолженность</t>
  </si>
  <si>
    <t>просроченная кредиторская задолженность</t>
  </si>
  <si>
    <t xml:space="preserve">Показатели финансового состояния учреждения </t>
  </si>
  <si>
    <t>Код строки</t>
  </si>
  <si>
    <t>всего</t>
  </si>
  <si>
    <t>из них гранты</t>
  </si>
  <si>
    <t>Остаток средств на начало года</t>
  </si>
  <si>
    <t>Х</t>
  </si>
  <si>
    <t>Возврат неиспользованных остатков субсидий прошлых лет в доход бюджета (-)</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</si>
  <si>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</si>
  <si>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X</t>
  </si>
  <si>
    <t>Выплаты по расходам, всего:</t>
  </si>
  <si>
    <t>исполнение судебных актов Российской Федерации и мировых соглашений по возмещению вреда, причиненного в результате деятельности учреждений</t>
  </si>
  <si>
    <t>Предоставление платежей, взносов, безвозмездных перечислений субъектам международного права</t>
  </si>
  <si>
    <t>Капитальные вложения в объекты государственной (муниципальной) собственности, вт.ч.:</t>
  </si>
  <si>
    <t>Краевой бюджет</t>
  </si>
  <si>
    <t>Размер выплаты (пособия) в год, руб.</t>
  </si>
  <si>
    <t>Прочая закупка товаров, работ и услуг для обеспечения государственных (муниципальных) нужд, в т.ч.:</t>
  </si>
  <si>
    <t>Поступление финансовых активов, всего:</t>
  </si>
  <si>
    <t>Выбытие финансовых активов, всего</t>
  </si>
  <si>
    <t>Остаток средств на конец года</t>
  </si>
  <si>
    <t>Код по бюджетной классификации Российской Федерации</t>
  </si>
  <si>
    <t>Субсидии на финансовое обеспечение выполнения государственного задания</t>
  </si>
  <si>
    <t>Объем финансового обеспечения, руб (с точностью до двух знаков после запятой - 0,00)</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</si>
  <si>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</si>
  <si>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</si>
  <si>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</si>
  <si>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</si>
  <si>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Остаток средств на начало года, всего:</t>
  </si>
  <si>
    <t xml:space="preserve">в том числе: </t>
  </si>
  <si>
    <t xml:space="preserve"> 001</t>
  </si>
  <si>
    <t>101</t>
  </si>
  <si>
    <t>102</t>
  </si>
  <si>
    <t>Поступления, всего:</t>
  </si>
  <si>
    <t>Доходы от использования имущества, находящегося в государственной собственности и переданного в аренду</t>
  </si>
  <si>
    <t>Доходы от оказания услуг, работ</t>
  </si>
  <si>
    <t xml:space="preserve">Доходы от штрафов, пеней, иных сумм принудительного изъятия </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</si>
  <si>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</si>
  <si>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</si>
  <si>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Прочие доходы</t>
  </si>
  <si>
    <t>Доходы от операций с активами:</t>
  </si>
  <si>
    <t>От уменьшения стоимости основных средств</t>
  </si>
  <si>
    <t>От уменьшения стоимости нематериальных активов</t>
  </si>
  <si>
    <t>От уменьшения стоимости материальных запасов</t>
  </si>
  <si>
    <t>Всего</t>
  </si>
  <si>
    <t>Показатели по поступлениям и выплатам учреждения</t>
  </si>
  <si>
    <t>всего на закупки</t>
  </si>
  <si>
    <t>на закупку товаров работ, услуг по году начала закупки:</t>
  </si>
  <si>
    <t>Год начала закупки</t>
  </si>
  <si>
    <t>Показатели выплат по расходам на закупку товаров, работ, услуг учреждения  на ________________________________ 20__ г.</t>
  </si>
  <si>
    <t>в соответствии с Федеральным законом от 5 апреля 2013 г. N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</si>
  <si>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г.N 223-ФЗ "О закупках товаров,работ, услуг отдельными видамиюридических лиц"</t>
  </si>
  <si>
    <t>Сумма выплат по расходам на закупку товаров, работ и услуг, руб (с точностью до двух знаков после запятой - 0,00)</t>
  </si>
  <si>
    <t>на 20___г. очередной финансовый год</t>
  </si>
  <si>
    <t>на 20___г.     1-ый год планового периода</t>
  </si>
  <si>
    <t>на 20___г.     2-ой год планового периода</t>
  </si>
  <si>
    <t>Выплаты по расходам на закупку товаров, работ, услуг всего:</t>
  </si>
  <si>
    <t>0001</t>
  </si>
  <si>
    <t>на оплату контрактов заключенных до начала очередного финансового года:</t>
  </si>
  <si>
    <t>Проверка</t>
  </si>
  <si>
    <t>Таблица 3</t>
  </si>
  <si>
    <t>(очередной финансовый год)</t>
  </si>
  <si>
    <t>Сумма (руб, с точностью до двух знаков после запятой - 0,00)</t>
  </si>
  <si>
    <t>Поступление</t>
  </si>
  <si>
    <t>Выбытие</t>
  </si>
  <si>
    <t xml:space="preserve">Таблица 4 </t>
  </si>
  <si>
    <t>Справочная информация</t>
  </si>
  <si>
    <t>Сумма (тыс.руб)</t>
  </si>
  <si>
    <t>Таблица 5</t>
  </si>
  <si>
    <t>Обоснование  и расчеты по вносимым изменениям</t>
  </si>
  <si>
    <t>Поступления: всего</t>
  </si>
  <si>
    <t>Выплаты всего:</t>
  </si>
  <si>
    <t>Сумма изменений (+/-), (руб, с точностью до двух знаков после запятой - 0,00)</t>
  </si>
  <si>
    <t xml:space="preserve">Всего (по всем источникам финансового обеспечения) </t>
  </si>
  <si>
    <t xml:space="preserve">Главный бухгалтер                                                                   </t>
  </si>
  <si>
    <t>(расшифровка подписи)</t>
  </si>
  <si>
    <t>тел.</t>
  </si>
  <si>
    <t xml:space="preserve">Субсидии на финансовое обеспечение выполнения государственного задания  </t>
  </si>
  <si>
    <t>Сведения о вносимых изменениях № ______ по состоянию на «__»_______________________20__ год *</t>
  </si>
  <si>
    <t>________________</t>
  </si>
  <si>
    <t>_________________</t>
  </si>
  <si>
    <t xml:space="preserve">* Примечание: при оформлении  таблицы необходимо применить "Фильтр" по графе 3  "Не пустые строки" </t>
  </si>
  <si>
    <t>1-й год планового периода</t>
  </si>
  <si>
    <t>2-й год планового периода</t>
  </si>
  <si>
    <t xml:space="preserve">                                                                                                                  Таблица № 2.1</t>
  </si>
  <si>
    <t xml:space="preserve">                                                                                                                  Таблица № 2.2</t>
  </si>
  <si>
    <t xml:space="preserve">                                                                                                                  Таблица № 2.3</t>
  </si>
  <si>
    <t xml:space="preserve">Таблица 2.4 </t>
  </si>
  <si>
    <t xml:space="preserve">                                                                           (Должность лица, утверждающего документ)</t>
  </si>
  <si>
    <t>Первый заместитель министра здравоохранения Краснодарского края</t>
  </si>
  <si>
    <t>(Должность лица, согласовывающего документ)</t>
  </si>
  <si>
    <r>
      <t xml:space="preserve">________________              </t>
    </r>
    <r>
      <rPr>
        <u val="single"/>
        <sz val="14"/>
        <color indexed="8"/>
        <rFont val="Times New Roman"/>
        <family val="1"/>
      </rPr>
      <t>Л.Г.Кадзаева</t>
    </r>
  </si>
  <si>
    <t xml:space="preserve">                          ____________________________             </t>
  </si>
  <si>
    <t xml:space="preserve">Наименование  учреждения </t>
  </si>
  <si>
    <t>Министерство здравоохранения Краснодарского края</t>
  </si>
  <si>
    <t>Код по ОКПО</t>
  </si>
  <si>
    <t>Единица измерения: руб. (с точностью до двух знаков после запятой - 0,00)</t>
  </si>
  <si>
    <t>«___»_____________20____г.</t>
  </si>
  <si>
    <t xml:space="preserve"> дополнительные взносы по ставке 9%</t>
  </si>
  <si>
    <t xml:space="preserve">  дополнительные взносы по ставке  6%</t>
  </si>
  <si>
    <t xml:space="preserve">________________       ___________________  </t>
  </si>
  <si>
    <t xml:space="preserve">4. Общая балансовая стоимость недвижимого государственного имущества на последнюю отчетную дату, предшествующую дате составления Плана </t>
  </si>
  <si>
    <t xml:space="preserve">стоимость имущества, закрепленного собственником имущества за учреждением на праве оперативного управления </t>
  </si>
  <si>
    <t>стоимость имущества, приобретенного учреждением за счет выделенных собственником имущества учреждения средств</t>
  </si>
  <si>
    <t>стоимость имущества, приобретенного учреждением за счет доходов, полученных от предпринимательской и иной приносящей доход деятельности</t>
  </si>
  <si>
    <t>x</t>
  </si>
  <si>
    <t>Итого:</t>
  </si>
  <si>
    <t>компенсация расходов по найму жилого помещения</t>
  </si>
  <si>
    <t>компенсация расходов по проезду в служебные командировки</t>
  </si>
  <si>
    <t>компенсация дополнительных расходов, связанных с проживанием вне места постоянного жительства (суточных)</t>
  </si>
  <si>
    <t>Выплаты персоналу при направлении в служебные командировки на территории иностранных государств</t>
  </si>
  <si>
    <t>Выплаты персоналу при направлении в служебные командировки в пределах территории Российской Федерации</t>
  </si>
  <si>
    <t>(гр.3 х гр.4 х гр.5)</t>
  </si>
  <si>
    <t xml:space="preserve">Сумма, руб. </t>
  </si>
  <si>
    <t>Количество дней</t>
  </si>
  <si>
    <t>Количество работников, чел</t>
  </si>
  <si>
    <t>Средний размер выплаты на одного работника в день, руб.</t>
  </si>
  <si>
    <t>Наименование расходов</t>
  </si>
  <si>
    <t>№ п/п</t>
  </si>
  <si>
    <t>Расчеты (обоснования) выплат персоналу при направлении в служебные командировки</t>
  </si>
  <si>
    <t>Приложение № 4</t>
  </si>
  <si>
    <t>Газ (включая транспортировку) (тыс.м.куб)</t>
  </si>
  <si>
    <t>Ассенизация (м.куб), всего</t>
  </si>
  <si>
    <t>Водоотведение (м.куб), всего</t>
  </si>
  <si>
    <t>Холодное водоснабжение (для нужд) ГВС (м.куб), всего</t>
  </si>
  <si>
    <t>Холодное водоснабжение (м.куб), всего</t>
  </si>
  <si>
    <t>Горячее водоснабжение (м.куб), всего</t>
  </si>
  <si>
    <t>Теплоснабжение (Гкал), всего</t>
  </si>
  <si>
    <t>Электроснабжение (КВт/час), всего</t>
  </si>
  <si>
    <t>Размер потребления ресурсов</t>
  </si>
  <si>
    <t>Расчет (обоснование) расходов на оплату коммунальных услуг</t>
  </si>
  <si>
    <t>Пособие по уходу за ребенком</t>
  </si>
  <si>
    <t>Размер выплаты (пособия) в месяц, руб.</t>
  </si>
  <si>
    <t>Количество выплат в год на одного работника</t>
  </si>
  <si>
    <t>Численность работников, получающих пособие</t>
  </si>
  <si>
    <t>Страховые взносы на обязательное медицинское страхование, всего (по ставке 5,1%)</t>
  </si>
  <si>
    <t>Страховые взносы  обязательное социальное страхование от несчастных случаев на производстве и профессиональных заболеваний по ставке 0,2%</t>
  </si>
  <si>
    <t>по ставке 22,0%</t>
  </si>
  <si>
    <t>Сумма взноса, руб.</t>
  </si>
  <si>
    <t>Размер базы для начисления страховых взносов, руб.</t>
  </si>
  <si>
    <t>Наименование взноса</t>
  </si>
  <si>
    <t>Расчеты (обоснования) страховых взносов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на обязательное социальное страхование от несчастных случаев на производстве и профессиональных заболеваний.</t>
  </si>
  <si>
    <t>Услуги фельдъегерской и специальной связи</t>
  </si>
  <si>
    <t>Пересылка почтовой корреспонденции с использованием франкировальной машины</t>
  </si>
  <si>
    <t>Услуги телефонно-телеграфной, факсимильной, пейджинговой связи, радиосвязи</t>
  </si>
  <si>
    <t>Оплата сотовой связи по тарифам</t>
  </si>
  <si>
    <t>Стоимость за единицу, руб.</t>
  </si>
  <si>
    <t>Количество платежей в год</t>
  </si>
  <si>
    <t>Количество номеров</t>
  </si>
  <si>
    <t xml:space="preserve"> Расчет (обоснование) расходов на оплату услуг связи</t>
  </si>
  <si>
    <t>Количество</t>
  </si>
  <si>
    <t>Противопожарные мероприятия, связанные с содержанием имущества</t>
  </si>
  <si>
    <t>поддержание технико-экономических и эксплуатационных показателей объектов имущества</t>
  </si>
  <si>
    <t>устранение неисправностей (восстановление работоспособности) объектов имущества</t>
  </si>
  <si>
    <t>Ремонт (текущий и капитальный) имущества</t>
  </si>
  <si>
    <t>прачечные услуги</t>
  </si>
  <si>
    <t>Содержание объектов движимого имущества в чистоте</t>
  </si>
  <si>
    <t>Содержание объектов недвижимого имущества в чистоте</t>
  </si>
  <si>
    <t>Стоимость работ (услуг), руб.</t>
  </si>
  <si>
    <t>Количество работ (услуг)</t>
  </si>
  <si>
    <t>Расчет (обоснование) расходов на оплату работ, услуг по содержанию имущества</t>
  </si>
  <si>
    <t>Приобретение (обновление) программного обеспечения</t>
  </si>
  <si>
    <t>Оплата информационно-вычислительных и информационно-правовых услуг</t>
  </si>
  <si>
    <t>Оплата услуг вневедомственной, пожарной охраны, всего</t>
  </si>
  <si>
    <t>Оплата услуг на страхование гражданской ответственности владельцев транспортных средств</t>
  </si>
  <si>
    <t>Стоимость услуги, руб.</t>
  </si>
  <si>
    <t>Количество договоров</t>
  </si>
  <si>
    <t>Расчет (обоснование) расходов на оплату прочих работ, услуг</t>
  </si>
  <si>
    <t>Таблица 2</t>
  </si>
  <si>
    <t>Расчет (обоснование) расходов на оплату налога на имущество</t>
  </si>
  <si>
    <t>Налоговая база, руб.</t>
  </si>
  <si>
    <t>Ставка налога, %</t>
  </si>
  <si>
    <t>в том числе по группам:</t>
  </si>
  <si>
    <t>недвижимое имущество</t>
  </si>
  <si>
    <t>переданное в аренду</t>
  </si>
  <si>
    <t>движимое имущество</t>
  </si>
  <si>
    <t>Расчет (обоснование) расходов на оплату земельного налога</t>
  </si>
  <si>
    <t>Кадастровая стоимость земельного участка</t>
  </si>
  <si>
    <t>Земельный налог, всего</t>
  </si>
  <si>
    <t>в том числе по участкам:</t>
  </si>
  <si>
    <t>Расчет (обоснование) расходов на оплату прочих налогов и сборов</t>
  </si>
  <si>
    <t xml:space="preserve">Всего, руб. </t>
  </si>
  <si>
    <t>Транспортный налог</t>
  </si>
  <si>
    <t>Расчет (обоснование) расходов на приобретение основных средств</t>
  </si>
  <si>
    <t>Средняя стоимость, руб.</t>
  </si>
  <si>
    <t>Сумма руб. (гр.2 х гр.3)</t>
  </si>
  <si>
    <t>Расчет (обоснование) расходов на приобретение материальных запасов</t>
  </si>
  <si>
    <t>Единица измерения</t>
  </si>
  <si>
    <t>Строительные материалы</t>
  </si>
  <si>
    <t>Запчасти к оборудованию, транспортным средствам</t>
  </si>
  <si>
    <t>Спец.одежда и обувь</t>
  </si>
  <si>
    <t>Канцелярские принадлежности</t>
  </si>
  <si>
    <t xml:space="preserve">Хозяйственные товары </t>
  </si>
  <si>
    <t>Моющие средства</t>
  </si>
  <si>
    <t>Руководитель финансово-экономической службы</t>
  </si>
  <si>
    <t>Главный бухгалтер</t>
  </si>
  <si>
    <t>Тариф (с учетом НДС), руб.</t>
  </si>
  <si>
    <t>Сумма, руб. (гр.4 х гр.5 х гр.6)</t>
  </si>
  <si>
    <t>Таблица 4</t>
  </si>
  <si>
    <t>6  = гр.3 х гр.4 х гр.5</t>
  </si>
  <si>
    <t>Таблица 6</t>
  </si>
  <si>
    <t>Таблица 7</t>
  </si>
  <si>
    <t>наименование источника финансового обеспечения</t>
  </si>
  <si>
    <t>243 вид расходов</t>
  </si>
  <si>
    <t>244 вид расходов</t>
  </si>
  <si>
    <t>Таблица 9</t>
  </si>
  <si>
    <t>Таблица 10</t>
  </si>
  <si>
    <t>5 = гр.3 х гр.4</t>
  </si>
  <si>
    <t xml:space="preserve">Сумма,  руб. </t>
  </si>
  <si>
    <t>Налог на имущество всего,</t>
  </si>
  <si>
    <t>Таблица 12</t>
  </si>
  <si>
    <t>Таблица 13</t>
  </si>
  <si>
    <t>Налог на прибыль:</t>
  </si>
  <si>
    <t>Таблица 16</t>
  </si>
  <si>
    <t>Приобретение медицинского оборудования:</t>
  </si>
  <si>
    <t>Приобретение медицинского инструментария:</t>
  </si>
  <si>
    <t>Приобретение прочих основных средств:</t>
  </si>
  <si>
    <t>Таблица 17</t>
  </si>
  <si>
    <t>Лекарственные препараты</t>
  </si>
  <si>
    <t>Перевязочные средства</t>
  </si>
  <si>
    <t>Медицинский инструментарий</t>
  </si>
  <si>
    <t>Продукты питания</t>
  </si>
  <si>
    <t>Реактивы и химикаты, стекло и хим.посуда</t>
  </si>
  <si>
    <t>Горюче-смазочные материалы</t>
  </si>
  <si>
    <t>Мягкий инвентарь</t>
  </si>
  <si>
    <t xml:space="preserve">в том, числе </t>
  </si>
  <si>
    <t>Прочие материалы всего :</t>
  </si>
  <si>
    <t xml:space="preserve">Наименование </t>
  </si>
  <si>
    <t>Должность, группа должностей</t>
  </si>
  <si>
    <t>Установленная штатная численность, единиц</t>
  </si>
  <si>
    <t>Фонд оплаты труда  по тарификации на 1 месяц, тыс.руб.</t>
  </si>
  <si>
    <t>по должностному окладу</t>
  </si>
  <si>
    <t>по выплатам компенсационного характера</t>
  </si>
  <si>
    <t>по выплатам стимулирующего характера</t>
  </si>
  <si>
    <t>Главный врач</t>
  </si>
  <si>
    <t>Заместитель главного врача (мед. персонал)</t>
  </si>
  <si>
    <t>Заместитель главного врача (с немед. образованием)</t>
  </si>
  <si>
    <t>Главная медсестра</t>
  </si>
  <si>
    <t>Средний медперсонал и специалисты (со средним образованием), предоставляющиее мед. услуги (обеспечивающие предоставление мед. услуг)</t>
  </si>
  <si>
    <t>Младший медперсонал</t>
  </si>
  <si>
    <t>Педагогические работники домов ребенка</t>
  </si>
  <si>
    <t>Социальные работники</t>
  </si>
  <si>
    <t>Прочий персонал (служащие и рабочие)</t>
  </si>
  <si>
    <t>Среднеме-сячная з/плата на 1 штатную должность, руб.</t>
  </si>
  <si>
    <t xml:space="preserve"> *  на оплату лиц, замещающих уходящих в отпуск  работников, за работу в ночное время, за работу в выходные и праздничные дни и т.д.</t>
  </si>
  <si>
    <t xml:space="preserve"> ** в соответствии с Указами Президента РФ №597; №1688, на выплату стимулирующего характера за напряженные условия труда и качество работы</t>
  </si>
  <si>
    <t>Увеличение ФОТ, тыс. руб.  **)</t>
  </si>
  <si>
    <t xml:space="preserve">Дополнительные выплаты, тыс. руб. *) </t>
  </si>
  <si>
    <t>Фонд оплаты труда в год (без начислений), тыс. руб.</t>
  </si>
  <si>
    <t>10 = гр.4 х12+ гр.8+гр.9</t>
  </si>
  <si>
    <t xml:space="preserve">                в том числе: </t>
  </si>
  <si>
    <t>Таблица 1.1</t>
  </si>
  <si>
    <t>Расчеты (обоснования) расходов на оплату труда (для медицинских организаций)</t>
  </si>
  <si>
    <t>Остаток средств на начало планируемого финансового года:</t>
  </si>
  <si>
    <t>Остаток средств на конец планируемого финансового года:</t>
  </si>
  <si>
    <t>Доходы от собственности</t>
  </si>
  <si>
    <t>В том числе на: выплаты персоналу всего:</t>
  </si>
  <si>
    <t>Из них: оплата труда и начисления на выплаты по оплате труда, в т.ч.:</t>
  </si>
  <si>
    <t>Фонд оплаты труда</t>
  </si>
  <si>
    <t>Иные  выплаты персоналу учреждений, за исключением фонда оплаты труда</t>
  </si>
  <si>
    <t>Иные выплаты, за исключением фонда оплаты учреждений, лицам привлекаемым согласно законодательству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</si>
  <si>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</si>
  <si>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 в т.ч.:</t>
  </si>
  <si>
    <t>Социальные выплаты гражданам, кроме публичных нормативных социальных выплат</t>
  </si>
  <si>
    <t>Из них: пособия, компенсации и иные выплаты гражданам, кроме публичных нормативных обязательств</t>
  </si>
  <si>
    <t xml:space="preserve">Стипендии </t>
  </si>
  <si>
    <t>Премии и гранты</t>
  </si>
  <si>
    <t>Иные выплаты населению</t>
  </si>
  <si>
    <t>Иные бюджетные ассигнования, в т.ч.:</t>
  </si>
  <si>
    <t>Уплату налогов, сборов и иных платежей, всего в т.ч.:</t>
  </si>
  <si>
    <t>Налог на имущество и земельный налог</t>
  </si>
  <si>
    <t>Уплата прочих налогов и сборов</t>
  </si>
  <si>
    <t>Уплата иных платежей</t>
  </si>
  <si>
    <t>Безвозмездные перечисления организациям</t>
  </si>
  <si>
    <t>Капитальные вложения на приобретение объектов недвижимого имущества государственными (муниципальными) учреждениями</t>
  </si>
  <si>
    <t>Капитальные вложения на строительство объектов недвижимого имущества государственными (муниципальными) учреждениями</t>
  </si>
  <si>
    <t>Расходы на закупку товаров, работ, услуг, всего</t>
  </si>
  <si>
    <t>Научно-исследовательские и опытно-конструкторские работы</t>
  </si>
  <si>
    <t>Закупка товаров, работ, услуг в целях капитального ремонта государственного имущества</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</si>
  <si>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</si>
  <si>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</si>
  <si>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</si>
  <si>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</si>
  <si>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</si>
  <si>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</si>
  <si>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</si>
  <si>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нематериальных активов</t>
  </si>
  <si>
    <t>Увеличение стоимости материальных запасов</t>
  </si>
  <si>
    <t>Из них: увеличение остатков средств</t>
  </si>
  <si>
    <t>Прочие поступления</t>
  </si>
  <si>
    <t>Из них: уменьшение остатков средств</t>
  </si>
  <si>
    <t>Прочие выбытия</t>
  </si>
  <si>
    <t>Врачи и специалисты (с высшим образованием), предоставляющиее мед. услуги (обеспечивающие предоставление мед. услуг</t>
  </si>
  <si>
    <t>(наименование учреждения)</t>
  </si>
  <si>
    <t xml:space="preserve">                                                                (наименование учреждения)</t>
  </si>
  <si>
    <t xml:space="preserve"> на ___________________________________ 20______г.</t>
  </si>
  <si>
    <t>наименование учреждения</t>
  </si>
  <si>
    <r>
      <t xml:space="preserve">Страховые взносы </t>
    </r>
    <r>
      <rPr>
        <sz val="14"/>
        <color indexed="8"/>
        <rFont val="Times New Roman"/>
        <family val="1"/>
      </rPr>
      <t>на обязательное  пенсионное страхование</t>
    </r>
    <r>
      <rPr>
        <sz val="14"/>
        <color indexed="8"/>
        <rFont val="Times New Roman"/>
        <family val="1"/>
      </rPr>
      <t>, всего</t>
    </r>
  </si>
  <si>
    <r>
      <t>Страховые взносы</t>
    </r>
    <r>
      <rPr>
        <sz val="14"/>
        <color indexed="8"/>
        <rFont val="Times New Roman"/>
        <family val="1"/>
      </rPr>
      <t xml:space="preserve"> на обязательное социальное страхование на случай временной нетрудоспособности и в связи с материнством 2,9%,</t>
    </r>
    <r>
      <rPr>
        <sz val="14"/>
        <color indexed="8"/>
        <rFont val="Times New Roman"/>
        <family val="1"/>
      </rPr>
      <t xml:space="preserve"> всего</t>
    </r>
  </si>
  <si>
    <t>Таблица 14</t>
  </si>
  <si>
    <t>от "      "  _____________  201    г.</t>
  </si>
  <si>
    <t>Запчасти к транспортным средствам</t>
  </si>
  <si>
    <t xml:space="preserve">    В соответствии с пиказомминистерства здравоохранения Краснодарского края от 29.01.2014 г. № 267 "О переименовании государственного бюджетного учреждения "Краевой клинический госпиталь " министерства здравоохранения Краснодарского края переименовано в государственное бюджетное учреждение здравоохранения "Краевой клинический госпиталь для ветеранов войн им.проф. В.К. Красовитова" министерства здравоохранения Краснодарского края.</t>
  </si>
  <si>
    <t>Наименование бюджетного учреждения: полное - государственное бюджетное учреждение здравоохранения "Краевой клинический госпиталь для ветеранов войн им.проф. В.К. Красовитова" министерства здравоохранения Краснодарского края; сокращенное- ГБУЗ ККГВВ.</t>
  </si>
  <si>
    <t>Бюджетное учреждение является некоммерческой организацией, собственником имущества которой является Краснодарский край.</t>
  </si>
  <si>
    <t>Бюджетное учреждение является юридическим лицом, находящимся в ведении министерства здравоохранения Краснодарского края далее-Уполномоченный орган.</t>
  </si>
  <si>
    <t>Бюджетное учреждение имеет самостоятельный баланс, обособленное имущество, лицевые счета в министерстве финансов Краснодврского края, печать со своим полным наименованием.</t>
  </si>
  <si>
    <t>Место нахождения бюджетного учреждения : Российская Федерация, 350063, г. Краснодар, ул. Кирова, 9</t>
  </si>
  <si>
    <t>Почтовый адрес: Российская Федерация, 350063, г. Краснодар, ул. Кирова, 9</t>
  </si>
  <si>
    <t>Бюджетное учреждение считается созданным со дня внесения в установленном порядке соответствующей записи в Единый государственный реестр юридических лиц.</t>
  </si>
  <si>
    <t>Бюджетное учреждение не имеет филиалов и представительств.</t>
  </si>
  <si>
    <t>Для достижения целей и задач в установленном законодательством порядке осуществляеются следующие виды деятельности:</t>
  </si>
  <si>
    <t xml:space="preserve">Медицинская деятельность, в том числе работы (услуги) выполняемые: </t>
  </si>
  <si>
    <t>- при осуществлении доврачебной медицинской помощи;</t>
  </si>
  <si>
    <t>- при осуществлении амбулаторно- поликлинической медицинской помощи;</t>
  </si>
  <si>
    <t>- при осуществлении стационарной медицинской помощи.</t>
  </si>
  <si>
    <t>Фармацевтическая деятельность.</t>
  </si>
  <si>
    <t>Аппарат для размораживания и подогрева компонентов крови                                                                                             Приказ МЗ СР  РФ № 278-н от 28.03.2012г.</t>
  </si>
  <si>
    <t>Холодильник медицинский (ниже -25 град.С)                                                                                                  Приказ МЗ СР  РФ № 278-н от 28.03.2012г.</t>
  </si>
  <si>
    <t>Холодильник медицинский (+2, +6 град.С)                                                            Приказ МЗ СР  РФ № 278-н от 28.03.2012г.</t>
  </si>
  <si>
    <t>Картофелечистка МКК-500-1                                                                                  Приказ МЗ РФ № 330 от 05.08.2003г.</t>
  </si>
  <si>
    <t>Мясорубка М-600 Приказ МЗ РФ № 330 от 05.08.2003г.</t>
  </si>
  <si>
    <t>Холодильная камера КХН                                                                              Приказ МЗ РФ № 330 от 05.08.2003г.</t>
  </si>
  <si>
    <t>Плита элекстрическая ЭП-4П                                                               Приказ МЗ РФ № 330 от 05.08.2003г.</t>
  </si>
  <si>
    <t>Электросковорода СЭП-0,45 65 литров                                                      Приказ МЗ РФ № 330 от 05.08.2003г.</t>
  </si>
  <si>
    <t>Хлеборезка Приказ МЗ РФ № 330 от 05.08.2003г.</t>
  </si>
  <si>
    <t>Машина для переработки овощей МПО-1-03                                                                 Приказ МЗ РФ № 330 от 05.08.2003г.</t>
  </si>
  <si>
    <t>Комплект сменных дисков                                                                                               Приказ МЗ РФ № 330 от 05.08.2003г.</t>
  </si>
  <si>
    <t>Блендер промышленный РОБОКОП МП 350                                        Приказ МЗ РФ № 330 от 05.08.2003г.</t>
  </si>
  <si>
    <t>Холодильник ШХ-0.7                                                                                                   Приказ МЗ РФ № 330 от 05.08.2003г.</t>
  </si>
  <si>
    <t>Холодильник ШХ-1.4                                                                                 Приказ МЗ РФ № 330 от 05.08.2003г.</t>
  </si>
  <si>
    <t>Испытание ,измерение параметров электрооборудования</t>
  </si>
  <si>
    <t>Производство аварийных работ на внутренних сетях(холодное и горячее водоснабжение, канализация,отопление,электроснабжение)</t>
  </si>
  <si>
    <t>Профилактическая дезинфекция автотранспорта</t>
  </si>
  <si>
    <t>Деятельность, связанная с оборотом наркотических средств, психотропных веществ, внесенных в СписокII, соответствии с Федеральным законом от 08.01.1998 г. № 3-ФЗ "О наркотических средствах и психотропных веществах".</t>
  </si>
  <si>
    <t>Деятельность , связанная с оборотом психотропных веществ, внесенных в Список III, в соответствии с Федеральным законом от 08.01.1998 г. № 3-ФЗ "О наркотических средствах и психотропных веществах".</t>
  </si>
  <si>
    <t>Оказание консультативной помощи другим медицинским учреждениям Краснодарского края.</t>
  </si>
  <si>
    <t>Осуществление экспертных функций на договорной основе с органами управления здравоохранением и медицинскими учреждениями, лицензионно- аккредитационными комиссиями, фондами обязательного медицинского страхования, медицинскими ассоциациями и др.</t>
  </si>
  <si>
    <t>Организация и совершенствование деятельности клинических отделений бюджетного учреждения, направленной на эффективное использование достижений науки и практики здравоохранения в диагностической , лечебной, консультативной помощи и реабилитации больных.</t>
  </si>
  <si>
    <t>Создание условий, участие в организации и проведении учебного процесса по подготовке медицинских и фармацевтических кадров с учетом клинического характера бюджетного учреждения и современных требований.</t>
  </si>
  <si>
    <t>Осуществление научно- исследовательской и методической деятельности в области организации, разработок и внедрения высокоэффективных современных медицинских технологий.</t>
  </si>
  <si>
    <t>Организация совместной деятельности специализированных отделений бюджетного учреждения с подразделениями и кафедрами государственного образовательного учреждения высшего профессионального образования "Кубанский государственный медицинский университет Федерального агентства по здравоохранению и социальному развитию" и других научно- исследовательских институтов и учебных заведений по вопросам научных разработок.</t>
  </si>
  <si>
    <t>Осуществление научно- исследовательской деятельности в области здравоохранения, создание необходимых условий для проведения на базе бюджетного учреждения лечебного и учебно- педагогического процесса, другой работы со студентами и учащимися медицинских учебных заведений с использованием современных методов лечения , обучения, новейших достижений науки и практики по направлениям деятельности бюджетного учреждения.</t>
  </si>
  <si>
    <t>Проведение клинческих и патолого- анатомических конференций, семинаров, симпозиумов, способстующих повышению эффективности лечебно- диагностического процесса и внедрению новых медицинских технологий.</t>
  </si>
  <si>
    <t>Обеспечение разработки и проведения в установленном порядке клинических испытаний, экспертной оценки новых эффективных методов диагностики, лечения, реабилитация пациентов, профилактики заболеваний и осложнений.</t>
  </si>
  <si>
    <t>Публикация научных трудов и научно- медицинских разработок, пособий, методик и др.</t>
  </si>
  <si>
    <t>Участие в подготовке, переподготовке и повышении квалификации медицинских кадров, аттестация на квалификационные категории работников по медицинским специальностям согласно профилю их работы.</t>
  </si>
  <si>
    <t>Осуществление координационно- методического руководства лечебно- профилактическими организациями Краснодарского края согласно профилю работы бюджетного учреждения.</t>
  </si>
  <si>
    <t>Фонд оплаты труда  по тарификации на 1 месяц, руб.</t>
  </si>
  <si>
    <t>Увеличение ФОТ, руб.  **)</t>
  </si>
  <si>
    <t>Фонд оплаты труда в год (без начислений),  руб.</t>
  </si>
  <si>
    <t>Кол-во человек получающих выплаты от приносящей доход деятельности</t>
  </si>
  <si>
    <t>В условиях чрезвычайных ситуаций бюджетное учреждение работает под руководством Уполномоченного органа при оперативном управлении государственного бюджетного учреждения здравоохранения "Региональный центр медицины катастроф" департамента здравоохранения Краснодарского края по утвержденному плану, выполняя при этом следующие функции:                                                                                                                                                                                                         - оказание экстренной медицинской помощи пострадавшим;                                                                                                                                                                             - осуществление с учетом оптимальных маршрутов и способов быстрой доставки медицинских сил и средств в зону чрезвычайной ситуации;                                                                               - организация эвакуации пострадавших;                                                                                                                                                                                                       - обеспечение круглосуточной оперативной связи по приему и передаче информации о ходе ликвидации последствий чрезвычайных ситуации.</t>
  </si>
  <si>
    <t>Бюджетное учреждение осуществляет в соответствии с государственным заданием деятельность, связанную с выполнением работ, оказанием услуг в сфере здравоохранения, относящихся к его основнымвидам деятельности.</t>
  </si>
  <si>
    <t xml:space="preserve">Финансовое обеспечение выполнения Бюджетным учреждением государственного задания осуществляется в виде субсидий из краевого бюджета и за счет средств обязательного медицинского страхованя на оплату медицинской помощи в соответствии с Территориальной программой обязательного медицинского страхования. Бюджетное учреждение вправе получать целевые субсидии, бюджетные инвестиции и другие виды финансирования, предусмотренные действующим законодательством Российской Федерации. </t>
  </si>
  <si>
    <t>Бюджетное учреждение не вправе отказаться от выполнения государственного задания.</t>
  </si>
  <si>
    <t>Бюджетное учреждение вправе сверх установленного государственного задания, а также в случаях, определенных федеральными законами, в пределах установленного государственного задания выполнять работы, оказывать услуги, относящиеся к его основным видам деятельности, предусмотренным уставом, в сфере здравоохранения, для граждан и юридических лиц за плату и на одинаковых при оказании одних и тех же услуг условиях.</t>
  </si>
  <si>
    <t>Бюджетное учреждение вправе в качестве не основной деятельности, при условии ее соответствия целям и задачам, предусмотренных настоящим уставом, осуществлять следующие виды приносящие доход деятельности:                                                                                                                                                                                           - медицинская деятельность, в том числе работы и услуги, выполняемые при осуществлении доврачебной, амбулаторно- поликлинической  и стационарной медицинской помощи;                                                                                                                                                                                                                                                     - сервисные услуги по предоставлению палат повышенной комфортности.</t>
  </si>
  <si>
    <t>Бюджетное учреждение не вправе осуществлять виды деятельности, не предусмотренные настоящим уставом.</t>
  </si>
  <si>
    <t>Право бюджетного учреждения осуществлять деятельность, на которую в соответствии с законодательством Российской Федерации требуется специальное разрешение (лицензия), возникает у бюджетного учреждения с момента его получения и в указанный в нем срок и прекращается по истечению срока его действия, если оно не установлено законодательством.</t>
  </si>
  <si>
    <r>
      <t>5. Общая балансовая стоимость движимого государственного  имущества на дату составления Плана</t>
    </r>
    <r>
      <rPr>
        <sz val="14"/>
        <color indexed="8"/>
        <rFont val="Times New Roman"/>
        <family val="1"/>
      </rPr>
      <t xml:space="preserve"> : 356 403 086,39 руб.  ( в т.ч. "2" - 29 977 762,02 руб.)</t>
    </r>
  </si>
  <si>
    <t>Дополнительное профессиональное образование работников государственных учреждений Краснодарского края</t>
  </si>
  <si>
    <t>Объем публичных обязательств на очередной финансовый год</t>
  </si>
  <si>
    <t>Объем публичных обязательств на первый  год планового периода</t>
  </si>
  <si>
    <t>Объем публичных обязательств на второй  год планового периода</t>
  </si>
  <si>
    <t>Объем бюджетных инвестиций (в части переданных полномочий государственного заказчика в соответствии с Бюджетным кодексом Российской Федерации), очередной финансовый год</t>
  </si>
  <si>
    <t>Объем бюджетных инвестиций (в части переданных полномочий государственного заказчика в соответствии с Бюджетным кодексом Российской Федерации), на первый  год планового периода</t>
  </si>
  <si>
    <t>Объем бюджетных инвестиций (в части переданных полномочий государственного заказчика в соответствии с Бюджетным кодексом Российской Федерации), на второй  год планового периода</t>
  </si>
  <si>
    <t>Объем бюджетных инвестиций (в части переданных полномочий государственного заказчика в соответствии с Бюджетным кодексом Российской Федерации), на очередной финансовый год</t>
  </si>
  <si>
    <t>* Примечание: при оформлении  таблицы необходимо применить "Фильтр" по графе 4  "Не пустые строки", графы при отсутствии заполненных показателей - скрыть</t>
  </si>
  <si>
    <t>Прочие расходы, связанные с содержанием имущества</t>
  </si>
  <si>
    <t>в том числе по видам:</t>
  </si>
  <si>
    <t>Прочее</t>
  </si>
  <si>
    <t xml:space="preserve">                                                                                                                  Таблица № 2.1.2</t>
  </si>
  <si>
    <t>Всего на субсидии, предоставляемые в соответствии с абзацем вторым пункта 1 статьи 78.1 Бюджетного кодекса Российской Федерации</t>
  </si>
  <si>
    <t>Прочие налоги:</t>
  </si>
  <si>
    <t>х</t>
  </si>
  <si>
    <t>Ставка налога,  руб.</t>
  </si>
  <si>
    <t>в том числе :</t>
  </si>
  <si>
    <t>НДС:</t>
  </si>
  <si>
    <t>Абонентская плата за номер</t>
  </si>
  <si>
    <t>Повременная оплата междугородных, международных и местных телефонных соединений</t>
  </si>
  <si>
    <t>Услуги электронной почты (электронный адрес)</t>
  </si>
  <si>
    <t>Услуги интернет-провайдеров</t>
  </si>
  <si>
    <t>Дополнительное профессиональное образование работников государственных учреждений</t>
  </si>
  <si>
    <t>Осуществление государственными учреждениями капитального ремонта</t>
  </si>
  <si>
    <t>Мероприятия по совершенствованию противопожарной защиты</t>
  </si>
  <si>
    <t xml:space="preserve">Комплекс антитеррористических мероприятий </t>
  </si>
  <si>
    <t>Компенсация расходов по оплате жилых помещений, отопления и освещения педагогическим работникам образовательных учреждений Краснодарского края, проживающим и работающим в сельской местности, рабочих поселках (поселках городского типа) Краснодарского края</t>
  </si>
  <si>
    <t>Субсидии на выплату стипендий студентам</t>
  </si>
  <si>
    <t>Обеспечение доступности для маломобильных групп населения зданий государственных бюджетных учреждений здравоохранения Краснодарского края</t>
  </si>
  <si>
    <t>Обеспечение доступности для маломобильных групп населения зданий государственных бюджетных учреждений здравоохранения Краснодарского края за счет средств федерального бюджета</t>
  </si>
  <si>
    <t>Реализация мероприятий по профилактике ВИЧ-инфекции и гепатитов B и C</t>
  </si>
  <si>
    <t>Компенсация расходов, связанных с оказанием медицинскими организациями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t>
  </si>
  <si>
    <t>Cубсидия  на реализацию мероприятий
по обследованию населения с целью выявления туберкулеза, лечение больных туберкулезом, а так же профилактических мероприятий</t>
  </si>
  <si>
    <t>Субсидия  на реализацию мероприятий
по обследованию населения с целью выявления туберкулеза, лечение больных туберкулезом, а так же профилактических мероприятий         (за счет средств федерального бюджета)</t>
  </si>
  <si>
    <t>___________________________</t>
  </si>
  <si>
    <t>__________________</t>
  </si>
  <si>
    <t>( расшифровка подписи)</t>
  </si>
  <si>
    <t>"___"________________20__г.</t>
  </si>
  <si>
    <t xml:space="preserve">   (расшифровка подписи)</t>
  </si>
  <si>
    <t xml:space="preserve">       (подпись)</t>
  </si>
  <si>
    <t>___________________</t>
  </si>
  <si>
    <t xml:space="preserve">     (расшифровка подписи)</t>
  </si>
  <si>
    <t>____________________</t>
  </si>
  <si>
    <t xml:space="preserve">           (подпись)</t>
  </si>
  <si>
    <t xml:space="preserve">           (расшифровка подписи)</t>
  </si>
  <si>
    <t>Должностное лицо,ответственное за формирование плана закупок</t>
  </si>
  <si>
    <t>"___"____________________20__г.</t>
  </si>
  <si>
    <t>Обучение(повышение квалификации)</t>
  </si>
  <si>
    <t>Затраты на горюче-смазочные материалы</t>
  </si>
  <si>
    <t>Затраты на топливо</t>
  </si>
  <si>
    <t>Бумага офисная</t>
  </si>
  <si>
    <t>Канцтовары</t>
  </si>
  <si>
    <t>Электротовары</t>
  </si>
  <si>
    <t>Сантехтовары</t>
  </si>
  <si>
    <t>Хозяйственные товары</t>
  </si>
  <si>
    <t>Моющие, чистящие средства</t>
  </si>
  <si>
    <t xml:space="preserve">Средства гигиены </t>
  </si>
  <si>
    <t>Мешки для мусора</t>
  </si>
  <si>
    <t xml:space="preserve">Аппарат для размораживания и подогрева компонентов крови                                                                                           </t>
  </si>
  <si>
    <t xml:space="preserve">Холодильник медицинский (ниже -25 град.С)                                                                                                  </t>
  </si>
  <si>
    <t xml:space="preserve">Холодильник медицинский (+2, +6 град.С)                                                            </t>
  </si>
  <si>
    <t xml:space="preserve">Картофелечистка МКК-500-1                                                                                </t>
  </si>
  <si>
    <t xml:space="preserve">Мясорубка М-600 </t>
  </si>
  <si>
    <t xml:space="preserve">Холодильная камера КХН                                                                             </t>
  </si>
  <si>
    <t xml:space="preserve">Плита элекстрическая ЭП-4П                                                               </t>
  </si>
  <si>
    <t xml:space="preserve">Электросковорода СЭП-0,45 65 литров                                                      </t>
  </si>
  <si>
    <t xml:space="preserve">Хлеборезка </t>
  </si>
  <si>
    <t xml:space="preserve">Машина для переработки овощей МПО-1-03                                                                </t>
  </si>
  <si>
    <t xml:space="preserve">Комплект сменных дисков                                                                                               </t>
  </si>
  <si>
    <t xml:space="preserve">Блендер промышленный РОБОКОП МП 350                                        </t>
  </si>
  <si>
    <t xml:space="preserve">Холодильник ШХ-0.7                                                                                                   </t>
  </si>
  <si>
    <t xml:space="preserve">Холодильник ШХ-1.4                                                                                 </t>
  </si>
  <si>
    <t>_______________</t>
  </si>
  <si>
    <t>______________</t>
  </si>
  <si>
    <t>_____________</t>
  </si>
  <si>
    <t xml:space="preserve">       (расшифровка подписи)</t>
  </si>
  <si>
    <t xml:space="preserve">     (подпись)</t>
  </si>
  <si>
    <t xml:space="preserve">      ( подпись)</t>
  </si>
  <si>
    <t xml:space="preserve">          (расшифровка подписи)</t>
  </si>
  <si>
    <t>_________</t>
  </si>
  <si>
    <t>____________</t>
  </si>
  <si>
    <t>"___"______________20__г.</t>
  </si>
  <si>
    <t xml:space="preserve">        (расшифровка подписи)</t>
  </si>
  <si>
    <t>________________________</t>
  </si>
  <si>
    <t xml:space="preserve">      (подписи)</t>
  </si>
  <si>
    <t xml:space="preserve">              (расшифровка подписи)</t>
  </si>
  <si>
    <t xml:space="preserve">            (подпись)</t>
  </si>
  <si>
    <t>"___"___________________20__г.</t>
  </si>
  <si>
    <t>Количество автотранспортных средств</t>
  </si>
  <si>
    <t xml:space="preserve">           (расшифрова подписи)</t>
  </si>
  <si>
    <t>"___"_______________20__г.</t>
  </si>
  <si>
    <t>КОДЫ</t>
  </si>
  <si>
    <t>Форма по ОКУД</t>
  </si>
  <si>
    <t>Даты изменений</t>
  </si>
  <si>
    <t>Дата</t>
  </si>
  <si>
    <t>по Реестру</t>
  </si>
  <si>
    <t>ФИНАНСОВО_ХОЗЯЙСТВЕННОЙ ДЕЯТЕЛЬНОСТИ</t>
  </si>
  <si>
    <t>ФИНАНСОВО-ХОЗЯЙСТВЕННОЙ ДЕЯТЕЛЬНОСТИ</t>
  </si>
  <si>
    <t>по ОКПО</t>
  </si>
  <si>
    <t>по ОКТМО</t>
  </si>
  <si>
    <t xml:space="preserve">                                                  </t>
  </si>
  <si>
    <t xml:space="preserve">   (подпись)</t>
  </si>
  <si>
    <t>(подпись)                                         (ФИО)</t>
  </si>
  <si>
    <t>* Примечание: при оформлении  таблицы необходимо применить "Фильтр" "Не пустые строки", графы и строки при отсутствии заполненных показателей - скрыть</t>
  </si>
  <si>
    <t>Расчеты (обоснования) выплат персоналу: по уходу за ребенком, на прочие выплаты.</t>
  </si>
  <si>
    <r>
      <t>Автомобили легковые:</t>
    </r>
    <r>
      <rPr>
        <sz val="12"/>
        <color indexed="8"/>
        <rFont val="Times New Roman"/>
        <family val="1"/>
      </rPr>
      <t xml:space="preserve"> (с указанием мощности двигателя в  л.с.)</t>
    </r>
  </si>
  <si>
    <r>
      <t xml:space="preserve">Автобусы: </t>
    </r>
    <r>
      <rPr>
        <sz val="12"/>
        <color indexed="8"/>
        <rFont val="Times New Roman"/>
        <family val="1"/>
      </rPr>
      <t>(с указанием мощности двигателя в  л.с.)</t>
    </r>
  </si>
  <si>
    <r>
      <t xml:space="preserve">Грузовые автомобили: </t>
    </r>
    <r>
      <rPr>
        <sz val="12"/>
        <color indexed="8"/>
        <rFont val="Times New Roman"/>
        <family val="1"/>
      </rPr>
      <t>(с указанием мощности двигателя в  л.с.)</t>
    </r>
  </si>
  <si>
    <r>
      <t>Прочие:</t>
    </r>
    <r>
      <rPr>
        <sz val="8"/>
        <color indexed="8"/>
        <rFont val="Times New Roman"/>
        <family val="1"/>
      </rPr>
      <t xml:space="preserve"> </t>
    </r>
    <r>
      <rPr>
        <sz val="12"/>
        <color indexed="8"/>
        <rFont val="Times New Roman"/>
        <family val="1"/>
      </rPr>
      <t xml:space="preserve">(с указанием мощности двигателя в  л.с.) </t>
    </r>
  </si>
  <si>
    <t>Компенсационные выплаты на возмещение расходов по оплате жилья, отопления и освещения врачам, провизорам, среднему медицинскому и фармацевтическому персоналу (и членам их семей), работающим и проживающим в сельских населенных пунктах, поселках городского типа, городах, входящих в состав муниципальных районов Краснодарского края</t>
  </si>
  <si>
    <t xml:space="preserve">Заместитель начальника по экономическим вопросам </t>
  </si>
  <si>
    <t>Г. М. Бабаян</t>
  </si>
  <si>
    <t>Н. К. Минвафина</t>
  </si>
  <si>
    <t>268-39-32</t>
  </si>
  <si>
    <t>268-37-08</t>
  </si>
  <si>
    <t xml:space="preserve">Главный бухгалтер                                                                                               </t>
  </si>
  <si>
    <t>ГБУЗ "Краевой клинический госпиталь для ветеранов войн им. проф. В.К. Красовитова" МЗ КК</t>
  </si>
  <si>
    <t>НА  2017 ГОД И ПЛАНОВЫЙ ПЕРИОД  2018 И 2019 ГОДЫ</t>
  </si>
  <si>
    <t>С. И. Исаенко</t>
  </si>
  <si>
    <t>Начальник ГБУЗ ККГВВ</t>
  </si>
  <si>
    <t>Государственное бюджетное учреждение здравоохранения "Краевой клинический госпиталь для ветеранов войн им. проф. В.К. Красовитова" министерства здравоохранения Краснодарского края</t>
  </si>
  <si>
    <t>01912849</t>
  </si>
  <si>
    <t>03701000001</t>
  </si>
  <si>
    <t xml:space="preserve">ИНН 2308027104           </t>
  </si>
  <si>
    <t xml:space="preserve">КПП 230801001          </t>
  </si>
  <si>
    <t>г. Краснодар ул. Кирова,9</t>
  </si>
  <si>
    <t>на 2017г. очередной финансовый год</t>
  </si>
  <si>
    <t>на 2019г.             2-ой год планового периода</t>
  </si>
  <si>
    <t>на 2018г.                    1-ый год планового периода</t>
  </si>
  <si>
    <t>на 2019г.                          2-ой год планового периода</t>
  </si>
  <si>
    <t>на 2018г.                              1-ый год планового периода</t>
  </si>
  <si>
    <t>на 2019г.                              2-ой год планового периода</t>
  </si>
  <si>
    <t>Оплта за негатиное воздействие на окружающую среду</t>
  </si>
  <si>
    <t>Средства ОМС за лечение больных, застрахованных на территории и вне территории Краснодарского края</t>
  </si>
  <si>
    <t>Средства от приносящей доход деятельности</t>
  </si>
  <si>
    <t>тел.268-31-24</t>
  </si>
  <si>
    <t>Заместитель начальника по</t>
  </si>
  <si>
    <t>экономическим вопросам</t>
  </si>
  <si>
    <t>тел. 268-39-32</t>
  </si>
  <si>
    <t>тел.268-37-08</t>
  </si>
  <si>
    <t>Заместитель начальника по экономическим вопросам</t>
  </si>
  <si>
    <t>тел.268-39-32</t>
  </si>
  <si>
    <t>тел.  268-37-08</t>
  </si>
  <si>
    <t>по ставке 9%</t>
  </si>
  <si>
    <t>по ставке  6%</t>
  </si>
  <si>
    <t>Ксерокс Canon image RUNNER 2520</t>
  </si>
  <si>
    <t>Бюджетное учреждение призвано: на основании лицензии Федеральной службы по надзору в сфере здравоохранения  №ЛО-23-01-007166 от 12.05.2014г.:</t>
  </si>
  <si>
    <t xml:space="preserve">    -  оказывать комплексную, многопрофильную, высококвалифицированную медицинскую помощь, включая диагностику, обследование, лечение, хирургические операции, реабилитацию больных в амбулаторных, стационарных условиях и на дому, ветеранам войн и приравненным к ним лицам, проживающим на территории Краснодарского края, в объемах не менее 80 % от коечного фонда бюджетного учреждения;</t>
  </si>
  <si>
    <t xml:space="preserve">    - предоставлять медицинскую помощь больным, проживающим за пределами края, при наличии направления Уполномоченного органа.</t>
  </si>
  <si>
    <t xml:space="preserve">   -  предоставлять медицинскую помощь иным гражданам старше 18 лет в установленном законодательстве порядке в объемах не более 20 % от коечного фонда бюджетного учреждения, в рамках установленного государственного заказа.</t>
  </si>
  <si>
    <t xml:space="preserve">-   при осуществлении доврачебной медицинской помощи: </t>
  </si>
  <si>
    <t xml:space="preserve">диетологии, лабораторной диагностике, медицинскому массажу, операционному делу, рентгенологии, сестринскому делу, стоматологии ортопедической, физиотерапии, функциональной диагностике; </t>
  </si>
  <si>
    <t>- при осуществлении амбулаторно – поликлинической медицинской помощи:</t>
  </si>
  <si>
    <t>- при осуществлении стационарной медицинской помощи: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</si>
</sst>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00"/>
    <numFmt numFmtId="172" formatCode="0.000000"/>
    <numFmt numFmtId="173" formatCode="0.00000"/>
    <numFmt numFmtId="174" formatCode="0.0000"/>
  </numFmts>
  <fonts count="72">
    <font>
      <sz val="11"/>
      <color indexed="8"/>
      <name val="Calibri"/>
      <family val="2"/>
    </font>
    <font>
      <sz val="12"/>
      <color indexed="8"/>
      <name val="Times New Roman"/>
      <family val="1"/>
    </font>
    <font>
      <b/>
      <sz val="14"/>
      <color indexed="8"/>
      <name val="Times New Roman"/>
      <family val="1"/>
    </font>
    <font>
      <sz val="14"/>
      <color indexed="8"/>
      <name val="Times New Roman"/>
      <family val="1"/>
    </font>
    <font>
      <sz val="8"/>
      <color indexed="8"/>
      <name val="Times New Roman"/>
      <family val="1"/>
    </font>
    <font>
      <b/>
      <sz val="14"/>
      <color indexed="63"/>
      <name val="Times New Roman"/>
      <family val="1"/>
    </font>
    <font>
      <u val="single"/>
      <sz val="14"/>
      <color indexed="8"/>
      <name val="Times New Roman"/>
      <family val="1"/>
    </font>
    <font>
      <u val="single"/>
      <sz val="14"/>
      <name val="Times New Roman"/>
      <family val="1"/>
    </font>
    <font>
      <sz val="9"/>
      <name val="Tahoma"/>
      <family val="2"/>
    </font>
    <font>
      <b/>
      <sz val="9"/>
      <name val="Tahoma"/>
      <family val="2"/>
    </font>
    <font>
      <sz val="10"/>
      <name val="Arial Cyr"/>
      <family val="0"/>
    </font>
    <font>
      <sz val="14"/>
      <name val="Times New Roman"/>
      <family val="1"/>
    </font>
    <font>
      <sz val="14"/>
      <name val="Arial Cyr"/>
      <family val="0"/>
    </font>
    <font>
      <b/>
      <sz val="14"/>
      <name val="Times New Roman"/>
      <family val="1"/>
    </font>
    <font>
      <b/>
      <sz val="14"/>
      <name val="Arial Cyr"/>
      <family val="0"/>
    </font>
    <font>
      <b/>
      <sz val="10"/>
      <name val="Arial Cyr"/>
      <family val="0"/>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2"/>
      <name val="Arial Cyr"/>
      <family val="0"/>
    </font>
    <font>
      <sz val="16"/>
      <name val="Times New Roman"/>
      <family val="1"/>
    </font>
    <font>
      <sz val="13"/>
      <color indexed="8"/>
      <name val="Times New Roman"/>
      <family val="1"/>
    </font>
    <font>
      <sz val="8"/>
      <color indexed="63"/>
      <name val="Times New Roman"/>
      <family val="1"/>
    </font>
    <font>
      <b/>
      <sz val="11"/>
      <color indexed="8"/>
      <name val="Calibri"/>
      <family val="2"/>
    </font>
    <font>
      <sz val="11"/>
      <color indexed="8"/>
      <name val="Times New Roman"/>
      <family val="1"/>
    </font>
    <font>
      <sz val="14"/>
      <color indexed="63"/>
      <name val="Times New Roman"/>
      <family val="1"/>
    </font>
    <font>
      <sz val="14"/>
      <color indexed="10"/>
      <name val="Times New Roman"/>
      <family val="1"/>
    </font>
    <font>
      <sz val="14"/>
      <color indexed="8"/>
      <name val="Calibri"/>
      <family val="2"/>
    </font>
    <font>
      <b/>
      <sz val="14"/>
      <color indexed="10"/>
      <name val="Times New Roman"/>
      <family val="1"/>
    </font>
    <font>
      <sz val="22"/>
      <color indexed="8"/>
      <name val="Times New Roman"/>
      <family val="1"/>
    </font>
    <font>
      <b/>
      <sz val="22"/>
      <color indexed="8"/>
      <name val="Times New Roman"/>
      <family val="1"/>
    </font>
    <font>
      <sz val="12"/>
      <color indexed="8"/>
      <name val="Calibri"/>
      <family val="2"/>
    </font>
    <font>
      <sz val="14"/>
      <color indexed="9"/>
      <name val="Times New Roman"/>
      <family val="1"/>
    </font>
    <font>
      <b/>
      <sz val="14"/>
      <color indexed="8"/>
      <name val="Calibri"/>
      <family val="2"/>
    </font>
    <font>
      <sz val="16"/>
      <color indexed="8"/>
      <name val="Times New Roman"/>
      <family val="1"/>
    </font>
    <font>
      <b/>
      <sz val="16"/>
      <color indexed="63"/>
      <name val="Times New Roman"/>
      <family val="1"/>
    </font>
    <font>
      <sz val="16"/>
      <color indexed="8"/>
      <name val="Calibri"/>
      <family val="2"/>
    </font>
    <font>
      <b/>
      <sz val="16"/>
      <color indexed="8"/>
      <name val="Times New Roman"/>
      <family val="1"/>
    </font>
    <font>
      <b/>
      <sz val="12"/>
      <color indexed="63"/>
      <name val="Times New Roman"/>
      <family val="1"/>
    </font>
    <font>
      <sz val="8"/>
      <name val="Calibri"/>
      <family val="2"/>
    </font>
    <font>
      <sz val="11"/>
      <name val="Calibri"/>
      <family val="2"/>
    </font>
    <font>
      <b/>
      <u val="single"/>
      <sz val="14"/>
      <name val="Times New Roman"/>
      <family val="1"/>
    </font>
    <font>
      <u val="single"/>
      <sz val="14"/>
      <color indexed="63"/>
      <name val="Times New Roman"/>
      <family val="1"/>
    </font>
    <font>
      <b/>
      <u val="single"/>
      <sz val="14"/>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border>
    <border>
      <left style="medium"/>
      <right style="medium"/>
      <top style="medium"/>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border>
    <border>
      <left/>
      <right/>
      <top style="thin"/>
      <bottom/>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bottom style="thin"/>
    </border>
    <border>
      <left/>
      <right>
        <color indexed="63"/>
      </right>
      <top/>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bottom/>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color indexed="63"/>
      </left>
      <right/>
      <top/>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color indexed="63"/>
      </left>
      <right>
        <color indexed="63"/>
      </right>
      <top>
        <color indexed="63"/>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color indexed="8"/>
      </right>
      <top/>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16" fillId="16" borderId="0">
      <alignment horizontal="left"/>
      <protection/>
    </xf>
    <xf numFmtId="0" fontId="17" fillId="16" borderId="0">
      <alignment horizontal="left" vertical="top"/>
      <protection/>
    </xf>
    <xf numFmtId="0" fontId="17" fillId="16" borderId="0">
      <alignment horizontal="left" vertical="center"/>
      <protection/>
    </xf>
    <xf numFmtId="0" fontId="18" fillId="16" borderId="0">
      <alignment horizontal="center" vertical="center"/>
      <protection/>
    </xf>
    <xf numFmtId="0" fontId="19" fillId="16" borderId="0">
      <alignment horizontal="center"/>
      <protection/>
    </xf>
    <xf numFmtId="0" fontId="17" fillId="16" borderId="0">
      <alignment horizontal="left" vertical="top"/>
      <protection/>
    </xf>
    <xf numFmtId="0" fontId="18" fillId="16" borderId="0">
      <alignment horizontal="center"/>
      <protection/>
    </xf>
    <xf numFmtId="0" fontId="20" fillId="16" borderId="0">
      <alignment horizontal="right"/>
      <protection/>
    </xf>
    <xf numFmtId="0" fontId="17" fillId="16" borderId="0">
      <alignment horizontal="left"/>
      <protection/>
    </xf>
    <xf numFmtId="0" fontId="18" fillId="16" borderId="0">
      <alignment horizontal="center" vertical="top"/>
      <protection/>
    </xf>
    <xf numFmtId="0" fontId="21" fillId="16" borderId="0">
      <alignment horizontal="center" vertical="center"/>
      <protection/>
    </xf>
    <xf numFmtId="0" fontId="22" fillId="16" borderId="0">
      <alignment horizontal="left" vertical="center"/>
      <protection/>
    </xf>
    <xf numFmtId="0" fontId="20" fillId="16" borderId="0">
      <alignment horizontal="right" vertical="top"/>
      <protection/>
    </xf>
    <xf numFmtId="0" fontId="22" fillId="16" borderId="0">
      <alignment horizontal="left"/>
      <protection/>
    </xf>
    <xf numFmtId="0" fontId="18" fillId="16" borderId="0">
      <alignment horizontal="center" vertical="center"/>
      <protection/>
    </xf>
    <xf numFmtId="0" fontId="17" fillId="16" borderId="0">
      <alignment horizontal="left" vertical="center"/>
      <protection/>
    </xf>
    <xf numFmtId="0" fontId="18" fillId="16" borderId="0">
      <alignment horizontal="center" vertical="top"/>
      <protection/>
    </xf>
    <xf numFmtId="0" fontId="23" fillId="16" borderId="0">
      <alignment horizontal="left" vertical="top"/>
      <protection/>
    </xf>
    <xf numFmtId="0" fontId="17" fillId="16" borderId="0">
      <alignment horizontal="left" vertical="top"/>
      <protection/>
    </xf>
    <xf numFmtId="0" fontId="20" fillId="16" borderId="0">
      <alignment horizontal="left" vertical="top"/>
      <protection/>
    </xf>
    <xf numFmtId="0" fontId="24" fillId="17" borderId="0">
      <alignment horizontal="left" vertical="top"/>
      <protection/>
    </xf>
    <xf numFmtId="0" fontId="20" fillId="16" borderId="0">
      <alignment horizontal="center" vertical="top"/>
      <protection/>
    </xf>
    <xf numFmtId="0" fontId="17" fillId="18" borderId="0">
      <alignment horizontal="left" vertical="top"/>
      <protection/>
    </xf>
    <xf numFmtId="0" fontId="23" fillId="16" borderId="0">
      <alignment horizontal="center"/>
      <protection/>
    </xf>
    <xf numFmtId="0" fontId="20" fillId="16" borderId="0">
      <alignment horizontal="center"/>
      <protection/>
    </xf>
    <xf numFmtId="0" fontId="25" fillId="16" borderId="0">
      <alignment horizontal="left" vertical="top"/>
      <protection/>
    </xf>
    <xf numFmtId="0" fontId="26" fillId="16" borderId="0">
      <alignment horizontal="center"/>
      <protection/>
    </xf>
    <xf numFmtId="0" fontId="27" fillId="16" borderId="0">
      <alignment horizontal="right" vertical="center"/>
      <protection/>
    </xf>
    <xf numFmtId="0" fontId="28" fillId="16" borderId="0">
      <alignment horizontal="center" vertical="center"/>
      <protection/>
    </xf>
    <xf numFmtId="0" fontId="27" fillId="16" borderId="0">
      <alignment horizontal="left" vertical="top"/>
      <protection/>
    </xf>
    <xf numFmtId="0" fontId="20" fillId="18" borderId="0">
      <alignment horizontal="center" vertical="center"/>
      <protection/>
    </xf>
    <xf numFmtId="0" fontId="17" fillId="18" borderId="0">
      <alignment horizontal="center" vertical="center"/>
      <protection/>
    </xf>
    <xf numFmtId="0" fontId="20" fillId="16" borderId="0">
      <alignment horizontal="center" vertical="center"/>
      <protection/>
    </xf>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2" borderId="0" applyNumberFormat="0" applyBorder="0" applyAlignment="0" applyProtection="0"/>
    <xf numFmtId="0" fontId="56" fillId="7" borderId="1" applyNumberFormat="0" applyAlignment="0" applyProtection="0"/>
    <xf numFmtId="0" fontId="57" fillId="23" borderId="2" applyNumberFormat="0" applyAlignment="0" applyProtection="0"/>
    <xf numFmtId="0" fontId="58" fillId="2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4" fillId="0" borderId="6" applyNumberFormat="0" applyFill="0" applyAlignment="0" applyProtection="0"/>
    <xf numFmtId="0" fontId="62" fillId="24" borderId="7" applyNumberFormat="0" applyAlignment="0" applyProtection="0"/>
    <xf numFmtId="0" fontId="63" fillId="0" borderId="0" applyNumberFormat="0" applyFill="0" applyBorder="0" applyAlignment="0" applyProtection="0"/>
    <xf numFmtId="0" fontId="64" fillId="17" borderId="0" applyNumberFormat="0" applyBorder="0" applyAlignment="0" applyProtection="0"/>
    <xf numFmtId="0" fontId="10" fillId="0" borderId="0">
      <alignment/>
      <protection/>
    </xf>
    <xf numFmtId="0" fontId="0" fillId="0" borderId="0">
      <alignment/>
      <protection/>
    </xf>
    <xf numFmtId="0" fontId="65" fillId="3" borderId="0" applyNumberFormat="0" applyBorder="0" applyAlignment="0" applyProtection="0"/>
    <xf numFmtId="0" fontId="66" fillId="0" borderId="0" applyNumberFormat="0" applyFill="0" applyBorder="0" applyAlignment="0" applyProtection="0"/>
    <xf numFmtId="0" fontId="0" fillId="18"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 borderId="0" applyNumberFormat="0" applyBorder="0" applyAlignment="0" applyProtection="0"/>
  </cellStyleXfs>
  <cellXfs count="546">
    <xf numFmtId="0" fontId="0" fillId="0" borderId="0" xfId="0" applyAlignment="1">
      <alignment/>
    </xf>
    <xf numFmtId="0" fontId="1" fillId="0" borderId="0" xfId="0" applyFont="1" applyAlignment="1">
      <alignment/>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right"/>
    </xf>
    <xf numFmtId="0" fontId="1" fillId="0" borderId="0" xfId="0" applyFont="1" applyBorder="1" applyAlignment="1">
      <alignment wrapText="1"/>
    </xf>
    <xf numFmtId="0" fontId="3" fillId="0" borderId="10" xfId="0" applyFont="1" applyBorder="1" applyAlignment="1">
      <alignment horizontal="center" vertical="center" wrapText="1"/>
    </xf>
    <xf numFmtId="0" fontId="3" fillId="0" borderId="0" xfId="0" applyFont="1" applyFill="1" applyAlignment="1">
      <alignment horizontal="right"/>
    </xf>
    <xf numFmtId="0" fontId="2" fillId="0" borderId="10"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32" fillId="0" borderId="0" xfId="0" applyFont="1" applyAlignment="1">
      <alignment horizontal="justify" vertical="center"/>
    </xf>
    <xf numFmtId="0" fontId="3" fillId="0" borderId="10" xfId="0" applyFont="1" applyBorder="1" applyAlignment="1">
      <alignment horizontal="left" vertical="center" wrapText="1" indent="2"/>
    </xf>
    <xf numFmtId="0" fontId="2" fillId="0" borderId="10" xfId="0" applyFont="1" applyBorder="1" applyAlignment="1">
      <alignment horizontal="center" vertical="center" wrapText="1"/>
    </xf>
    <xf numFmtId="0" fontId="33" fillId="0" borderId="0" xfId="0" applyFont="1" applyAlignment="1">
      <alignment horizontal="right" vertical="center"/>
    </xf>
    <xf numFmtId="0" fontId="4" fillId="0" borderId="0" xfId="0" applyFont="1" applyAlignment="1">
      <alignment horizontal="justify" vertical="center"/>
    </xf>
    <xf numFmtId="0" fontId="0" fillId="0" borderId="0" xfId="0" applyAlignment="1">
      <alignmen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34" fillId="0" borderId="0" xfId="0" applyFont="1" applyAlignment="1">
      <alignment/>
    </xf>
    <xf numFmtId="0" fontId="0" fillId="0" borderId="0" xfId="0" applyFill="1" applyAlignment="1">
      <alignment/>
    </xf>
    <xf numFmtId="0" fontId="34" fillId="0" borderId="0" xfId="0" applyFont="1" applyAlignment="1">
      <alignment vertical="center" wrapText="1"/>
    </xf>
    <xf numFmtId="4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5" fillId="0" borderId="0" xfId="0" applyFont="1" applyAlignment="1">
      <alignment/>
    </xf>
    <xf numFmtId="0" fontId="36" fillId="0" borderId="0" xfId="0" applyFont="1" applyAlignment="1">
      <alignment horizontal="right" vertical="center"/>
    </xf>
    <xf numFmtId="0" fontId="37" fillId="0" borderId="10" xfId="0" applyFont="1" applyBorder="1" applyAlignment="1">
      <alignment horizontal="center" vertical="center" wrapText="1"/>
    </xf>
    <xf numFmtId="4" fontId="37" fillId="0" borderId="10" xfId="0" applyNumberFormat="1" applyFont="1" applyBorder="1" applyAlignment="1">
      <alignment horizontal="center" vertical="center" wrapText="1"/>
    </xf>
    <xf numFmtId="0" fontId="38" fillId="0" borderId="0" xfId="0" applyFont="1" applyAlignment="1">
      <alignment/>
    </xf>
    <xf numFmtId="0" fontId="0" fillId="0" borderId="0" xfId="0" applyBorder="1" applyAlignment="1">
      <alignment/>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8" fillId="0" borderId="0" xfId="0" applyFont="1" applyBorder="1" applyAlignment="1">
      <alignment horizontal="center" vertical="center"/>
    </xf>
    <xf numFmtId="0" fontId="3" fillId="0" borderId="0" xfId="0" applyFont="1" applyAlignment="1">
      <alignment/>
    </xf>
    <xf numFmtId="0" fontId="38" fillId="0" borderId="0" xfId="0" applyFont="1" applyBorder="1" applyAlignment="1">
      <alignment/>
    </xf>
    <xf numFmtId="0" fontId="3" fillId="0" borderId="0" xfId="0" applyFont="1" applyBorder="1" applyAlignment="1">
      <alignment/>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3" fillId="0" borderId="0" xfId="0" applyFont="1" applyBorder="1" applyAlignment="1">
      <alignment horizontal="center"/>
    </xf>
    <xf numFmtId="0" fontId="3" fillId="0" borderId="0" xfId="0" applyFont="1" applyBorder="1" applyAlignment="1">
      <alignment horizontal="center" vertical="center"/>
    </xf>
    <xf numFmtId="4" fontId="39" fillId="0" borderId="10" xfId="0" applyNumberFormat="1" applyFont="1" applyBorder="1" applyAlignment="1">
      <alignment horizontal="center" vertical="center"/>
    </xf>
    <xf numFmtId="0" fontId="3" fillId="16" borderId="0" xfId="0" applyFont="1" applyFill="1" applyAlignment="1">
      <alignment horizontal="right"/>
    </xf>
    <xf numFmtId="0" fontId="2" fillId="0" borderId="0" xfId="0" applyFont="1" applyAlignment="1">
      <alignment horizontal="left"/>
    </xf>
    <xf numFmtId="0" fontId="3" fillId="0" borderId="15" xfId="0" applyFont="1" applyBorder="1" applyAlignment="1">
      <alignment wrapText="1"/>
    </xf>
    <xf numFmtId="0" fontId="3" fillId="0" borderId="0" xfId="0" applyFont="1" applyBorder="1" applyAlignment="1">
      <alignment/>
    </xf>
    <xf numFmtId="0" fontId="2" fillId="0" borderId="0" xfId="0" applyFont="1" applyBorder="1" applyAlignment="1">
      <alignment horizontal="center"/>
    </xf>
    <xf numFmtId="0" fontId="2" fillId="0" borderId="0" xfId="0" applyFont="1" applyAlignment="1">
      <alignment/>
    </xf>
    <xf numFmtId="0" fontId="3" fillId="0" borderId="16" xfId="0" applyFont="1" applyBorder="1" applyAlignment="1">
      <alignment/>
    </xf>
    <xf numFmtId="0" fontId="35" fillId="0" borderId="0" xfId="0" applyFont="1" applyBorder="1" applyAlignment="1">
      <alignment/>
    </xf>
    <xf numFmtId="0" fontId="35" fillId="0" borderId="0" xfId="0" applyFont="1" applyBorder="1" applyAlignment="1">
      <alignment/>
    </xf>
    <xf numFmtId="0" fontId="35" fillId="0" borderId="0" xfId="0" applyFont="1" applyAlignment="1">
      <alignment vertical="top"/>
    </xf>
    <xf numFmtId="0" fontId="3" fillId="0" borderId="0" xfId="0" applyFont="1" applyAlignment="1">
      <alignment horizontal="center"/>
    </xf>
    <xf numFmtId="0" fontId="1" fillId="0" borderId="0" xfId="0" applyFont="1" applyAlignment="1">
      <alignment horizontal="center" vertical="center"/>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left"/>
    </xf>
    <xf numFmtId="0" fontId="41" fillId="0" borderId="0" xfId="0" applyFont="1" applyAlignment="1">
      <alignment/>
    </xf>
    <xf numFmtId="0" fontId="40" fillId="0" borderId="0" xfId="0" applyFont="1" applyAlignment="1">
      <alignment horizontal="right"/>
    </xf>
    <xf numFmtId="0" fontId="2" fillId="0" borderId="11" xfId="0" applyFont="1" applyBorder="1" applyAlignment="1">
      <alignment wrapText="1"/>
    </xf>
    <xf numFmtId="0" fontId="2" fillId="0" borderId="11" xfId="0" applyFont="1" applyBorder="1" applyAlignment="1">
      <alignment horizontal="justify" vertical="top" wrapText="1"/>
    </xf>
    <xf numFmtId="0" fontId="3" fillId="0" borderId="11" xfId="0" applyFont="1" applyBorder="1" applyAlignment="1">
      <alignment wrapText="1"/>
    </xf>
    <xf numFmtId="0" fontId="3" fillId="0" borderId="11" xfId="0" applyFont="1" applyBorder="1" applyAlignment="1">
      <alignment vertical="top" wrapText="1"/>
    </xf>
    <xf numFmtId="0" fontId="3" fillId="0" borderId="11" xfId="0" applyFont="1" applyBorder="1" applyAlignment="1">
      <alignment horizontal="justify" vertical="top" wrapText="1"/>
    </xf>
    <xf numFmtId="0" fontId="3" fillId="0" borderId="11" xfId="0" applyFont="1" applyBorder="1" applyAlignment="1">
      <alignment horizontal="justify" wrapText="1"/>
    </xf>
    <xf numFmtId="0" fontId="2" fillId="0" borderId="0" xfId="0" applyFont="1" applyAlignment="1">
      <alignment horizontal="justify"/>
    </xf>
    <xf numFmtId="0" fontId="3" fillId="0" borderId="11" xfId="0" applyFont="1" applyBorder="1" applyAlignment="1">
      <alignment horizontal="left" vertical="top" wrapText="1"/>
    </xf>
    <xf numFmtId="0" fontId="3" fillId="0" borderId="17" xfId="0" applyFont="1" applyBorder="1" applyAlignment="1">
      <alignment wrapText="1"/>
    </xf>
    <xf numFmtId="0" fontId="3" fillId="0" borderId="0" xfId="0" applyFont="1" applyAlignment="1">
      <alignment horizontal="justify"/>
    </xf>
    <xf numFmtId="0" fontId="34" fillId="0" borderId="11" xfId="0" applyFont="1" applyBorder="1" applyAlignment="1">
      <alignment vertical="top" wrapText="1"/>
    </xf>
    <xf numFmtId="0" fontId="0" fillId="0" borderId="11" xfId="0" applyBorder="1" applyAlignment="1">
      <alignment wrapText="1"/>
    </xf>
    <xf numFmtId="0" fontId="3" fillId="0" borderId="11" xfId="0" applyFont="1" applyBorder="1" applyAlignment="1">
      <alignment horizontal="center" vertical="top" wrapText="1"/>
    </xf>
    <xf numFmtId="0" fontId="0" fillId="0" borderId="11" xfId="0" applyBorder="1" applyAlignment="1">
      <alignment vertical="top" wrapText="1"/>
    </xf>
    <xf numFmtId="16" fontId="3" fillId="0" borderId="11" xfId="0" applyNumberFormat="1" applyFont="1" applyBorder="1" applyAlignment="1">
      <alignment horizontal="center" vertical="top" wrapText="1"/>
    </xf>
    <xf numFmtId="0" fontId="3" fillId="0" borderId="10" xfId="0" applyFont="1" applyBorder="1" applyAlignment="1">
      <alignment horizontal="center"/>
    </xf>
    <xf numFmtId="0" fontId="3" fillId="0" borderId="11" xfId="0" applyFont="1" applyBorder="1" applyAlignment="1">
      <alignment horizontal="center" wrapText="1"/>
    </xf>
    <xf numFmtId="0" fontId="5" fillId="0" borderId="0" xfId="0" applyFont="1" applyAlignment="1">
      <alignment horizontal="center" vertical="center"/>
    </xf>
    <xf numFmtId="0" fontId="34" fillId="0" borderId="11" xfId="0" applyFont="1" applyBorder="1" applyAlignment="1">
      <alignment wrapText="1"/>
    </xf>
    <xf numFmtId="0" fontId="3" fillId="0" borderId="11" xfId="0" applyFont="1" applyBorder="1" applyAlignment="1">
      <alignment horizontal="justify" vertical="center" wrapText="1"/>
    </xf>
    <xf numFmtId="0" fontId="41" fillId="0" borderId="0" xfId="0" applyFont="1" applyAlignment="1">
      <alignment wrapText="1"/>
    </xf>
    <xf numFmtId="0" fontId="1" fillId="0" borderId="11" xfId="0" applyFont="1" applyBorder="1" applyAlignment="1">
      <alignment horizontal="center" wrapText="1"/>
    </xf>
    <xf numFmtId="0" fontId="3" fillId="0" borderId="0" xfId="0" applyFont="1" applyAlignment="1">
      <alignment horizontal="left"/>
    </xf>
    <xf numFmtId="0" fontId="2" fillId="0" borderId="11" xfId="0" applyFont="1" applyBorder="1" applyAlignment="1">
      <alignment horizontal="center" wrapText="1"/>
    </xf>
    <xf numFmtId="0" fontId="3" fillId="0" borderId="18"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1" fillId="0" borderId="11" xfId="0" applyFont="1" applyBorder="1" applyAlignment="1">
      <alignment horizontal="center" vertical="center" wrapText="1"/>
    </xf>
    <xf numFmtId="0" fontId="19" fillId="0" borderId="0" xfId="0" applyFont="1" applyAlignment="1">
      <alignment/>
    </xf>
    <xf numFmtId="0" fontId="3" fillId="0" borderId="17" xfId="0" applyFont="1" applyBorder="1" applyAlignment="1">
      <alignment horizontal="justify" wrapText="1"/>
    </xf>
    <xf numFmtId="0" fontId="3" fillId="0" borderId="17" xfId="0" applyFont="1" applyBorder="1" applyAlignment="1">
      <alignment horizontal="center" vertical="center" wrapText="1"/>
    </xf>
    <xf numFmtId="0" fontId="1" fillId="0" borderId="0" xfId="0" applyFont="1" applyAlignment="1">
      <alignment horizontal="center" vertical="center" wrapText="1"/>
    </xf>
    <xf numFmtId="4" fontId="3" fillId="0" borderId="11" xfId="0" applyNumberFormat="1" applyFont="1" applyBorder="1" applyAlignment="1">
      <alignment horizontal="center" wrapText="1"/>
    </xf>
    <xf numFmtId="4" fontId="3" fillId="0" borderId="11" xfId="0" applyNumberFormat="1" applyFont="1" applyBorder="1" applyAlignment="1">
      <alignment wrapText="1"/>
    </xf>
    <xf numFmtId="4" fontId="2" fillId="0" borderId="11" xfId="0" applyNumberFormat="1" applyFont="1" applyBorder="1" applyAlignment="1">
      <alignment horizontal="right" vertical="center" wrapText="1"/>
    </xf>
    <xf numFmtId="4" fontId="3" fillId="0" borderId="11" xfId="0" applyNumberFormat="1" applyFont="1" applyBorder="1" applyAlignment="1">
      <alignment horizontal="right" wrapText="1"/>
    </xf>
    <xf numFmtId="0" fontId="3" fillId="0" borderId="10" xfId="0" applyFont="1" applyBorder="1" applyAlignment="1">
      <alignment horizontal="center" vertical="center"/>
    </xf>
    <xf numFmtId="0" fontId="3" fillId="0" borderId="14" xfId="0" applyFont="1" applyBorder="1" applyAlignment="1">
      <alignment horizontal="center" vertical="center" wrapText="1"/>
    </xf>
    <xf numFmtId="4" fontId="3" fillId="0" borderId="11" xfId="0" applyNumberFormat="1" applyFont="1" applyBorder="1" applyAlignment="1">
      <alignment horizontal="center" vertical="center" wrapText="1"/>
    </xf>
    <xf numFmtId="0" fontId="3" fillId="0" borderId="0" xfId="0" applyFont="1" applyAlignment="1">
      <alignment horizontal="justify"/>
    </xf>
    <xf numFmtId="0" fontId="11" fillId="0" borderId="0" xfId="85" applyFont="1">
      <alignment/>
      <protection/>
    </xf>
    <xf numFmtId="0" fontId="12" fillId="0" borderId="0" xfId="85" applyFont="1">
      <alignment/>
      <protection/>
    </xf>
    <xf numFmtId="0" fontId="10" fillId="0" borderId="0" xfId="85">
      <alignment/>
      <protection/>
    </xf>
    <xf numFmtId="0" fontId="3" fillId="0" borderId="0" xfId="85" applyFont="1" applyAlignment="1">
      <alignment horizontal="justify"/>
      <protection/>
    </xf>
    <xf numFmtId="0" fontId="14" fillId="0" borderId="0" xfId="85" applyFont="1">
      <alignment/>
      <protection/>
    </xf>
    <xf numFmtId="0" fontId="15" fillId="0" borderId="0" xfId="85" applyFont="1">
      <alignment/>
      <protection/>
    </xf>
    <xf numFmtId="0" fontId="29" fillId="0" borderId="0" xfId="85" applyFont="1">
      <alignment/>
      <protection/>
    </xf>
    <xf numFmtId="0" fontId="29" fillId="0" borderId="10" xfId="85" applyFont="1" applyBorder="1" applyAlignment="1">
      <alignment horizontal="center" vertical="center"/>
      <protection/>
    </xf>
    <xf numFmtId="0" fontId="30" fillId="0" borderId="0" xfId="85" applyFont="1" applyAlignment="1">
      <alignment vertical="center"/>
      <protection/>
    </xf>
    <xf numFmtId="0" fontId="1" fillId="16" borderId="0" xfId="0" applyFont="1" applyFill="1" applyAlignment="1">
      <alignment/>
    </xf>
    <xf numFmtId="0" fontId="2" fillId="0" borderId="0" xfId="0" applyFont="1" applyAlignment="1">
      <alignment horizontal="center" vertical="center"/>
    </xf>
    <xf numFmtId="0" fontId="2" fillId="0" borderId="0" xfId="85" applyFont="1" applyAlignment="1">
      <alignment horizontal="center" wrapText="1"/>
      <protection/>
    </xf>
    <xf numFmtId="0" fontId="29" fillId="0" borderId="17" xfId="85" applyFont="1" applyBorder="1" applyAlignment="1">
      <alignment horizontal="center" vertical="center" wrapText="1"/>
      <protection/>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18" xfId="0" applyFont="1" applyBorder="1" applyAlignment="1">
      <alignment horizontal="center" vertical="center" wrapText="1"/>
    </xf>
    <xf numFmtId="0" fontId="0" fillId="0" borderId="0" xfId="0" applyFont="1" applyAlignment="1">
      <alignment/>
    </xf>
    <xf numFmtId="0" fontId="29" fillId="0" borderId="10" xfId="85" applyFont="1" applyBorder="1" applyAlignment="1">
      <alignment horizontal="center" vertical="center" wrapText="1"/>
      <protection/>
    </xf>
    <xf numFmtId="0" fontId="29" fillId="0" borderId="10" xfId="85" applyFont="1" applyBorder="1" applyAlignment="1">
      <alignment horizontal="left" wrapText="1"/>
      <protection/>
    </xf>
    <xf numFmtId="0" fontId="29" fillId="0" borderId="10" xfId="85" applyFont="1" applyBorder="1" applyAlignment="1">
      <alignment horizontal="justify" wrapText="1"/>
      <protection/>
    </xf>
    <xf numFmtId="0" fontId="3" fillId="0" borderId="17" xfId="0" applyFont="1" applyBorder="1" applyAlignment="1">
      <alignment horizontal="center" wrapText="1"/>
    </xf>
    <xf numFmtId="0" fontId="40" fillId="0" borderId="0" xfId="0" applyFont="1" applyBorder="1" applyAlignment="1">
      <alignment/>
    </xf>
    <xf numFmtId="0" fontId="3" fillId="0" borderId="10" xfId="0" applyFont="1" applyBorder="1" applyAlignment="1">
      <alignment horizontal="center" wrapText="1"/>
    </xf>
    <xf numFmtId="0" fontId="1" fillId="0" borderId="10" xfId="0" applyFont="1" applyBorder="1" applyAlignment="1">
      <alignment horizontal="center" wrapText="1"/>
    </xf>
    <xf numFmtId="0" fontId="3" fillId="0" borderId="10" xfId="0" applyFont="1" applyBorder="1" applyAlignment="1">
      <alignment wrapText="1"/>
    </xf>
    <xf numFmtId="0" fontId="3" fillId="0" borderId="10" xfId="0" applyFont="1" applyBorder="1" applyAlignment="1">
      <alignment horizontal="justify" vertical="top" wrapText="1"/>
    </xf>
    <xf numFmtId="4" fontId="3" fillId="0" borderId="10" xfId="0" applyNumberFormat="1" applyFont="1" applyBorder="1" applyAlignment="1">
      <alignment vertical="center" wrapText="1"/>
    </xf>
    <xf numFmtId="16" fontId="3"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0" fontId="3" fillId="0" borderId="15" xfId="0" applyFont="1" applyBorder="1" applyAlignment="1">
      <alignment/>
    </xf>
    <xf numFmtId="4" fontId="43" fillId="0" borderId="11" xfId="0" applyNumberFormat="1" applyFont="1" applyBorder="1" applyAlignment="1">
      <alignment wrapText="1"/>
    </xf>
    <xf numFmtId="0" fontId="0" fillId="0" borderId="11" xfId="0" applyFont="1" applyBorder="1" applyAlignment="1">
      <alignment vertical="top" wrapText="1"/>
    </xf>
    <xf numFmtId="0" fontId="3"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xf>
    <xf numFmtId="0" fontId="3" fillId="0" borderId="0" xfId="0" applyFont="1" applyFill="1" applyAlignment="1">
      <alignment wrapText="1"/>
    </xf>
    <xf numFmtId="0" fontId="0" fillId="0" borderId="0" xfId="0" applyFill="1" applyAlignment="1">
      <alignment wrapText="1"/>
    </xf>
    <xf numFmtId="0" fontId="3" fillId="0" borderId="0" xfId="0" applyFont="1" applyFill="1" applyAlignment="1">
      <alignment/>
    </xf>
    <xf numFmtId="0" fontId="3" fillId="0" borderId="19" xfId="0" applyFont="1" applyBorder="1" applyAlignment="1">
      <alignment horizontal="left" vertical="center"/>
    </xf>
    <xf numFmtId="0" fontId="0" fillId="0" borderId="11" xfId="0" applyFont="1" applyBorder="1" applyAlignment="1">
      <alignment horizontal="center" wrapText="1"/>
    </xf>
    <xf numFmtId="0" fontId="1" fillId="0" borderId="0" xfId="0" applyFont="1" applyAlignment="1">
      <alignment horizontal="left"/>
    </xf>
    <xf numFmtId="0" fontId="0" fillId="0" borderId="11" xfId="0" applyFont="1" applyBorder="1" applyAlignment="1">
      <alignment horizontal="left" vertical="top" wrapText="1"/>
    </xf>
    <xf numFmtId="0" fontId="1" fillId="0" borderId="20" xfId="0" applyFont="1" applyFill="1" applyBorder="1" applyAlignment="1">
      <alignment horizontal="center" vertical="top" wrapText="1"/>
    </xf>
    <xf numFmtId="0" fontId="3" fillId="0" borderId="11" xfId="0" applyNumberFormat="1" applyFont="1" applyBorder="1" applyAlignment="1">
      <alignment horizontal="right" wrapText="1"/>
    </xf>
    <xf numFmtId="16" fontId="3" fillId="0" borderId="11" xfId="0" applyNumberFormat="1" applyFont="1" applyBorder="1" applyAlignment="1">
      <alignment horizontal="right" wrapText="1"/>
    </xf>
    <xf numFmtId="0" fontId="1" fillId="0" borderId="10" xfId="0" applyFont="1" applyBorder="1" applyAlignment="1">
      <alignment horizontal="center"/>
    </xf>
    <xf numFmtId="0" fontId="3" fillId="0" borderId="0" xfId="0" applyFont="1" applyBorder="1" applyAlignment="1">
      <alignment horizontal="right" vertical="center"/>
    </xf>
    <xf numFmtId="0" fontId="3" fillId="0" borderId="0" xfId="0" applyFont="1" applyBorder="1" applyAlignment="1">
      <alignment horizontal="right"/>
    </xf>
    <xf numFmtId="0" fontId="11" fillId="16" borderId="0" xfId="0" applyFont="1" applyFill="1" applyBorder="1" applyAlignment="1">
      <alignment horizontal="right" wrapText="1"/>
    </xf>
    <xf numFmtId="0" fontId="11" fillId="16" borderId="0" xfId="0" applyFont="1" applyFill="1" applyBorder="1" applyAlignment="1">
      <alignment horizontal="left" wrapText="1"/>
    </xf>
    <xf numFmtId="0" fontId="3" fillId="0" borderId="11" xfId="0" applyFont="1" applyFill="1" applyBorder="1" applyAlignment="1">
      <alignment wrapText="1"/>
    </xf>
    <xf numFmtId="0" fontId="34" fillId="0" borderId="0" xfId="0" applyFont="1" applyFill="1" applyAlignment="1">
      <alignment/>
    </xf>
    <xf numFmtId="0" fontId="3" fillId="0" borderId="15" xfId="0" applyFont="1" applyFill="1" applyBorder="1" applyAlignment="1">
      <alignment horizontal="center" wrapText="1"/>
    </xf>
    <xf numFmtId="0" fontId="3" fillId="0" borderId="15" xfId="0" applyFont="1" applyFill="1" applyBorder="1" applyAlignment="1">
      <alignment/>
    </xf>
    <xf numFmtId="0" fontId="3" fillId="0" borderId="21" xfId="0" applyFont="1" applyBorder="1" applyAlignment="1">
      <alignment horizontal="center"/>
    </xf>
    <xf numFmtId="0" fontId="6" fillId="0" borderId="10" xfId="0"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22" xfId="0" applyFont="1" applyBorder="1" applyAlignment="1">
      <alignment horizontal="center" vertical="center"/>
    </xf>
    <xf numFmtId="4" fontId="10" fillId="0" borderId="0" xfId="85" applyNumberFormat="1">
      <alignment/>
      <protection/>
    </xf>
    <xf numFmtId="4" fontId="11" fillId="0" borderId="10" xfId="85" applyNumberFormat="1" applyFont="1" applyBorder="1" applyAlignment="1">
      <alignment horizontal="center" vertical="center" wrapText="1"/>
      <protection/>
    </xf>
    <xf numFmtId="4" fontId="11" fillId="0" borderId="10" xfId="85" applyNumberFormat="1" applyFont="1" applyBorder="1" applyAlignment="1">
      <alignment horizontal="center" vertical="center"/>
      <protection/>
    </xf>
    <xf numFmtId="4" fontId="13" fillId="0" borderId="10" xfId="85" applyNumberFormat="1" applyFont="1" applyBorder="1" applyAlignment="1">
      <alignment horizontal="center" vertical="center" wrapText="1"/>
      <protection/>
    </xf>
    <xf numFmtId="4" fontId="11" fillId="0" borderId="10" xfId="85" applyNumberFormat="1" applyFont="1" applyFill="1" applyBorder="1" applyAlignment="1">
      <alignment horizontal="center" vertical="center" wrapText="1"/>
      <protection/>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3" fillId="0" borderId="15" xfId="0" applyFont="1" applyBorder="1" applyAlignment="1">
      <alignment horizontal="center"/>
    </xf>
    <xf numFmtId="0" fontId="3" fillId="0" borderId="0" xfId="0" applyFont="1" applyBorder="1" applyAlignment="1">
      <alignment vertical="center" wrapText="1"/>
    </xf>
    <xf numFmtId="164" fontId="3" fillId="0" borderId="10" xfId="0" applyNumberFormat="1" applyFont="1" applyBorder="1" applyAlignment="1">
      <alignment vertical="center" wrapText="1"/>
    </xf>
    <xf numFmtId="4" fontId="43"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11" fillId="0" borderId="0" xfId="85" applyNumberFormat="1" applyFont="1">
      <alignment/>
      <protection/>
    </xf>
    <xf numFmtId="4" fontId="47" fillId="0" borderId="0" xfId="0" applyNumberFormat="1" applyFont="1" applyAlignment="1">
      <alignment horizontal="center"/>
    </xf>
    <xf numFmtId="4" fontId="3" fillId="0" borderId="0" xfId="0" applyNumberFormat="1" applyFont="1" applyAlignment="1">
      <alignment/>
    </xf>
    <xf numFmtId="4" fontId="11" fillId="0" borderId="11" xfId="0" applyNumberFormat="1" applyFont="1" applyBorder="1" applyAlignment="1">
      <alignment wrapText="1"/>
    </xf>
    <xf numFmtId="4" fontId="11" fillId="0" borderId="10" xfId="0" applyNumberFormat="1" applyFont="1" applyBorder="1" applyAlignment="1">
      <alignment horizontal="center" vertical="center"/>
    </xf>
    <xf numFmtId="4" fontId="11" fillId="0" borderId="11" xfId="0" applyNumberFormat="1" applyFont="1" applyBorder="1" applyAlignment="1">
      <alignment vertical="center" wrapText="1"/>
    </xf>
    <xf numFmtId="4" fontId="11" fillId="0" borderId="11" xfId="0" applyNumberFormat="1" applyFont="1" applyBorder="1" applyAlignment="1">
      <alignment horizontal="right" vertical="center" wrapText="1"/>
    </xf>
    <xf numFmtId="0" fontId="11" fillId="0" borderId="11" xfId="0" applyFont="1" applyBorder="1" applyAlignment="1">
      <alignment wrapText="1"/>
    </xf>
    <xf numFmtId="4" fontId="13" fillId="0" borderId="11" xfId="0" applyNumberFormat="1" applyFont="1" applyBorder="1" applyAlignment="1">
      <alignment horizontal="right" vertical="center" wrapText="1"/>
    </xf>
    <xf numFmtId="4" fontId="13" fillId="0" borderId="11" xfId="0" applyNumberFormat="1" applyFont="1" applyBorder="1" applyAlignment="1">
      <alignment wrapText="1"/>
    </xf>
    <xf numFmtId="4" fontId="0" fillId="0" borderId="0" xfId="0" applyNumberFormat="1" applyAlignment="1">
      <alignment/>
    </xf>
    <xf numFmtId="4" fontId="51" fillId="0" borderId="0" xfId="0" applyNumberFormat="1" applyFont="1" applyAlignment="1">
      <alignment/>
    </xf>
    <xf numFmtId="0" fontId="3" fillId="0" borderId="10" xfId="0" applyFont="1" applyBorder="1" applyAlignment="1">
      <alignment/>
    </xf>
    <xf numFmtId="0" fontId="3" fillId="0" borderId="10" xfId="0" applyFont="1" applyBorder="1" applyAlignment="1">
      <alignment horizontal="center"/>
    </xf>
    <xf numFmtId="4" fontId="3" fillId="0" borderId="10" xfId="0" applyNumberFormat="1" applyFont="1" applyBorder="1" applyAlignment="1">
      <alignment horizontal="center"/>
    </xf>
    <xf numFmtId="0" fontId="3" fillId="0" borderId="10" xfId="0" applyFont="1" applyBorder="1" applyAlignment="1">
      <alignment wrapText="1"/>
    </xf>
    <xf numFmtId="4" fontId="1" fillId="0" borderId="0" xfId="0" applyNumberFormat="1" applyFont="1" applyAlignment="1">
      <alignment/>
    </xf>
    <xf numFmtId="0" fontId="11" fillId="16"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4" fontId="13" fillId="0" borderId="11" xfId="0" applyNumberFormat="1" applyFont="1" applyBorder="1" applyAlignment="1">
      <alignment vertical="center" wrapText="1"/>
    </xf>
    <xf numFmtId="0" fontId="11" fillId="0" borderId="0" xfId="0" applyFont="1" applyFill="1" applyBorder="1" applyAlignment="1">
      <alignment horizontal="left" vertical="center" wrapText="1"/>
    </xf>
    <xf numFmtId="0" fontId="0" fillId="0" borderId="17" xfId="0" applyFont="1" applyBorder="1" applyAlignment="1">
      <alignment horizontal="center" wrapText="1"/>
    </xf>
    <xf numFmtId="4" fontId="11" fillId="0" borderId="17" xfId="0" applyNumberFormat="1" applyFont="1" applyBorder="1" applyAlignment="1">
      <alignment wrapText="1"/>
    </xf>
    <xf numFmtId="0" fontId="0" fillId="0" borderId="18" xfId="0" applyFont="1" applyBorder="1" applyAlignment="1">
      <alignment horizontal="center" wrapText="1"/>
    </xf>
    <xf numFmtId="4" fontId="11" fillId="0" borderId="18" xfId="0" applyNumberFormat="1" applyFont="1" applyBorder="1" applyAlignment="1">
      <alignment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right" vertical="center" wrapText="1"/>
    </xf>
    <xf numFmtId="0" fontId="11" fillId="0" borderId="23" xfId="0" applyFont="1" applyFill="1" applyBorder="1" applyAlignment="1">
      <alignment horizontal="left" vertical="center" wrapText="1"/>
    </xf>
    <xf numFmtId="0" fontId="11" fillId="16" borderId="23" xfId="0" applyFont="1" applyFill="1" applyBorder="1" applyAlignment="1">
      <alignment horizontal="left" vertical="center" wrapText="1"/>
    </xf>
    <xf numFmtId="0" fontId="11" fillId="16" borderId="0" xfId="0" applyFont="1" applyFill="1" applyBorder="1" applyAlignment="1">
      <alignment horizontal="left" vertical="center" wrapText="1"/>
    </xf>
    <xf numFmtId="0" fontId="3" fillId="0" borderId="12" xfId="0" applyFont="1" applyBorder="1" applyAlignment="1">
      <alignment horizontal="justify" vertical="top" wrapText="1"/>
    </xf>
    <xf numFmtId="0" fontId="0" fillId="0" borderId="10" xfId="0" applyFont="1" applyBorder="1" applyAlignment="1">
      <alignment horizontal="center" wrapText="1"/>
    </xf>
    <xf numFmtId="4" fontId="3" fillId="0" borderId="10" xfId="0" applyNumberFormat="1" applyFont="1" applyBorder="1" applyAlignment="1">
      <alignment horizontal="right" vertical="center" wrapText="1"/>
    </xf>
    <xf numFmtId="0" fontId="3" fillId="16" borderId="10" xfId="0" applyFont="1" applyFill="1" applyBorder="1" applyAlignment="1" applyProtection="1">
      <alignment horizontal="left" vertical="center" wrapText="1"/>
      <protection/>
    </xf>
    <xf numFmtId="0" fontId="3" fillId="16" borderId="10" xfId="0" applyFont="1" applyFill="1" applyBorder="1" applyAlignment="1" applyProtection="1">
      <alignment horizontal="left" vertical="center" wrapText="1"/>
      <protection locked="0"/>
    </xf>
    <xf numFmtId="4" fontId="13" fillId="0" borderId="10" xfId="0" applyNumberFormat="1" applyFont="1" applyBorder="1" applyAlignment="1">
      <alignment wrapText="1"/>
    </xf>
    <xf numFmtId="0" fontId="0" fillId="0" borderId="12" xfId="0" applyFont="1" applyBorder="1" applyAlignment="1">
      <alignment horizontal="center" wrapText="1"/>
    </xf>
    <xf numFmtId="0" fontId="0" fillId="0" borderId="10" xfId="0" applyBorder="1" applyAlignment="1">
      <alignment/>
    </xf>
    <xf numFmtId="0" fontId="3"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4" fontId="13" fillId="0" borderId="11" xfId="0" applyNumberFormat="1" applyFont="1" applyBorder="1" applyAlignment="1">
      <alignment horizontal="center" vertical="center" wrapText="1"/>
    </xf>
    <xf numFmtId="4" fontId="11" fillId="0" borderId="11" xfId="0" applyNumberFormat="1" applyFont="1" applyBorder="1" applyAlignment="1">
      <alignment horizontal="center" wrapText="1"/>
    </xf>
    <xf numFmtId="4" fontId="11" fillId="0" borderId="11" xfId="0" applyNumberFormat="1" applyFont="1" applyBorder="1" applyAlignment="1">
      <alignment horizontal="center" vertical="center" wrapText="1"/>
    </xf>
    <xf numFmtId="4" fontId="13" fillId="0" borderId="11" xfId="0" applyNumberFormat="1" applyFont="1" applyBorder="1" applyAlignment="1">
      <alignment horizontal="center" wrapText="1"/>
    </xf>
    <xf numFmtId="4" fontId="3" fillId="0" borderId="10" xfId="0" applyNumberFormat="1" applyFont="1" applyBorder="1" applyAlignment="1">
      <alignment horizontal="center" vertical="center" wrapText="1"/>
    </xf>
    <xf numFmtId="4" fontId="13" fillId="0" borderId="10" xfId="0" applyNumberFormat="1" applyFont="1" applyBorder="1" applyAlignment="1">
      <alignment horizontal="center" wrapText="1"/>
    </xf>
    <xf numFmtId="4" fontId="13" fillId="0" borderId="10" xfId="0" applyNumberFormat="1" applyFont="1" applyBorder="1" applyAlignment="1">
      <alignment horizontal="center" vertical="center" wrapText="1"/>
    </xf>
    <xf numFmtId="0" fontId="10" fillId="0" borderId="0" xfId="85" applyFont="1">
      <alignment/>
      <protection/>
    </xf>
    <xf numFmtId="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 fontId="13"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3" fillId="0" borderId="15" xfId="0" applyFont="1" applyBorder="1" applyAlignment="1">
      <alignment/>
    </xf>
    <xf numFmtId="0" fontId="52" fillId="0" borderId="0" xfId="0" applyFont="1" applyBorder="1" applyAlignment="1">
      <alignment vertical="center" wrapText="1"/>
    </xf>
    <xf numFmtId="1" fontId="3" fillId="0" borderId="11"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horizontal="justify"/>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42" fillId="0" borderId="0" xfId="0" applyFont="1" applyAlignment="1">
      <alignment horizontal="center" vertical="center"/>
    </xf>
    <xf numFmtId="0" fontId="3" fillId="0" borderId="11" xfId="0" applyFont="1" applyBorder="1" applyAlignment="1">
      <alignment horizontal="justify" wrapText="1"/>
    </xf>
    <xf numFmtId="0" fontId="2" fillId="0" borderId="11" xfId="0" applyFont="1" applyBorder="1" applyAlignment="1">
      <alignment horizontal="justify" vertical="top" wrapText="1"/>
    </xf>
    <xf numFmtId="4" fontId="2" fillId="0" borderId="11" xfId="0" applyNumberFormat="1" applyFont="1" applyBorder="1" applyAlignment="1">
      <alignment horizontal="center" vertical="center" wrapText="1"/>
    </xf>
    <xf numFmtId="4" fontId="2" fillId="0" borderId="11" xfId="0" applyNumberFormat="1" applyFont="1" applyBorder="1" applyAlignment="1">
      <alignment wrapText="1"/>
    </xf>
    <xf numFmtId="0" fontId="3" fillId="0" borderId="11" xfId="0" applyFont="1" applyBorder="1" applyAlignment="1">
      <alignment horizontal="justify" vertical="top" wrapText="1"/>
    </xf>
    <xf numFmtId="0" fontId="3" fillId="0" borderId="11" xfId="0" applyFont="1" applyBorder="1" applyAlignment="1">
      <alignment horizontal="left" vertical="top" wrapText="1"/>
    </xf>
    <xf numFmtId="4" fontId="2" fillId="0" borderId="11" xfId="0" applyNumberFormat="1" applyFont="1" applyBorder="1" applyAlignment="1">
      <alignment horizontal="center" wrapText="1"/>
    </xf>
    <xf numFmtId="4" fontId="2" fillId="0" borderId="11" xfId="0" applyNumberFormat="1" applyFont="1" applyBorder="1" applyAlignment="1">
      <alignment horizontal="right" wrapText="1"/>
    </xf>
    <xf numFmtId="4" fontId="3" fillId="0" borderId="11" xfId="0" applyNumberFormat="1" applyFont="1" applyBorder="1" applyAlignment="1">
      <alignment horizontal="center" vertical="center" wrapText="1"/>
    </xf>
    <xf numFmtId="0" fontId="44" fillId="0" borderId="0" xfId="0" applyFont="1" applyAlignment="1">
      <alignment/>
    </xf>
    <xf numFmtId="0" fontId="3" fillId="0" borderId="11" xfId="0" applyFont="1" applyBorder="1" applyAlignment="1">
      <alignment horizontal="left" wrapText="1"/>
    </xf>
    <xf numFmtId="0" fontId="2" fillId="0" borderId="11" xfId="0" applyFont="1" applyBorder="1" applyAlignment="1">
      <alignment vertical="top" wrapText="1"/>
    </xf>
    <xf numFmtId="4" fontId="3" fillId="0" borderId="11" xfId="0" applyNumberFormat="1" applyFont="1" applyBorder="1" applyAlignment="1">
      <alignment horizontal="center" wrapText="1"/>
    </xf>
    <xf numFmtId="0" fontId="2" fillId="0" borderId="0" xfId="0" applyFont="1" applyAlignment="1">
      <alignment/>
    </xf>
    <xf numFmtId="9" fontId="3" fillId="0" borderId="11" xfId="0" applyNumberFormat="1" applyFont="1" applyBorder="1" applyAlignment="1">
      <alignment horizontal="left" vertical="top" wrapText="1"/>
    </xf>
    <xf numFmtId="0" fontId="2" fillId="0" borderId="11" xfId="0" applyFont="1" applyBorder="1" applyAlignment="1">
      <alignment horizontal="left" wrapText="1"/>
    </xf>
    <xf numFmtId="9" fontId="2" fillId="0" borderId="11" xfId="0" applyNumberFormat="1" applyFont="1" applyBorder="1" applyAlignment="1">
      <alignment horizontal="left" vertical="top" wrapText="1"/>
    </xf>
    <xf numFmtId="0" fontId="2" fillId="0" borderId="11" xfId="0" applyFont="1" applyBorder="1" applyAlignment="1">
      <alignment wrapText="1"/>
    </xf>
    <xf numFmtId="0" fontId="1" fillId="0" borderId="0" xfId="0" applyFont="1" applyAlignment="1">
      <alignment/>
    </xf>
    <xf numFmtId="0" fontId="3" fillId="0" borderId="0" xfId="0" applyFont="1" applyAlignment="1">
      <alignment horizontal="right" vertical="center"/>
    </xf>
    <xf numFmtId="0" fontId="2" fillId="0" borderId="11" xfId="0" applyFont="1" applyBorder="1" applyAlignment="1">
      <alignment horizontal="justify" wrapText="1"/>
    </xf>
    <xf numFmtId="0" fontId="3" fillId="0" borderId="11" xfId="0" applyFont="1" applyBorder="1" applyAlignment="1">
      <alignment horizontal="right" vertical="center" wrapText="1"/>
    </xf>
    <xf numFmtId="4" fontId="3" fillId="0" borderId="11" xfId="0" applyNumberFormat="1" applyFont="1" applyBorder="1" applyAlignment="1">
      <alignment horizontal="right" vertical="center" wrapText="1"/>
    </xf>
    <xf numFmtId="0" fontId="11" fillId="0" borderId="11" xfId="0" applyFont="1" applyBorder="1" applyAlignment="1">
      <alignment vertical="top" wrapText="1"/>
    </xf>
    <xf numFmtId="0" fontId="3" fillId="0" borderId="15" xfId="0" applyFont="1" applyBorder="1" applyAlignment="1">
      <alignment horizontal="center"/>
    </xf>
    <xf numFmtId="0" fontId="3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4" fontId="3" fillId="0" borderId="11" xfId="0" applyNumberFormat="1" applyFont="1" applyBorder="1" applyAlignment="1">
      <alignment wrapText="1"/>
    </xf>
    <xf numFmtId="4" fontId="3" fillId="0" borderId="0" xfId="0" applyNumberFormat="1" applyFont="1" applyAlignment="1">
      <alignment/>
    </xf>
    <xf numFmtId="4" fontId="3" fillId="0" borderId="10" xfId="0" applyNumberFormat="1" applyFont="1" applyBorder="1" applyAlignment="1">
      <alignment horizontal="center" wrapText="1"/>
    </xf>
    <xf numFmtId="2" fontId="3" fillId="0" borderId="11" xfId="0" applyNumberFormat="1" applyFont="1" applyBorder="1" applyAlignment="1">
      <alignment horizontal="center" wrapText="1"/>
    </xf>
    <xf numFmtId="4" fontId="13" fillId="0" borderId="11" xfId="0" applyNumberFormat="1" applyFont="1" applyFill="1" applyBorder="1" applyAlignment="1">
      <alignment horizontal="center" wrapText="1"/>
    </xf>
    <xf numFmtId="4" fontId="11" fillId="0" borderId="11" xfId="0" applyNumberFormat="1" applyFont="1" applyFill="1" applyBorder="1" applyAlignment="1">
      <alignment horizontal="center" wrapText="1"/>
    </xf>
    <xf numFmtId="0" fontId="3" fillId="0" borderId="0" xfId="0" applyFont="1" applyFill="1" applyAlignment="1">
      <alignment horizontal="justify"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0" fontId="4" fillId="0" borderId="0" xfId="0" applyFont="1" applyFill="1" applyAlignment="1">
      <alignment horizontal="justify"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0" fillId="0" borderId="0" xfId="0" applyFont="1" applyFill="1" applyAlignment="1">
      <alignment/>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5" fillId="0" borderId="19" xfId="0" applyFont="1" applyFill="1" applyBorder="1" applyAlignment="1">
      <alignment horizontal="left" vertical="center"/>
    </xf>
    <xf numFmtId="0" fontId="0" fillId="0" borderId="0" xfId="0" applyFont="1" applyFill="1" applyAlignment="1">
      <alignment vertical="center" wrapText="1"/>
    </xf>
    <xf numFmtId="0" fontId="2" fillId="0" borderId="0" xfId="0" applyFont="1" applyFill="1" applyAlignment="1">
      <alignment/>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Fill="1" applyBorder="1" applyAlignment="1">
      <alignment/>
    </xf>
    <xf numFmtId="0" fontId="3" fillId="0" borderId="11" xfId="0" applyFont="1" applyFill="1" applyBorder="1" applyAlignment="1">
      <alignment horizontal="center" wrapText="1"/>
    </xf>
    <xf numFmtId="4" fontId="3" fillId="0" borderId="11" xfId="0" applyNumberFormat="1" applyFont="1" applyFill="1" applyBorder="1" applyAlignment="1">
      <alignment horizontal="center" wrapText="1"/>
    </xf>
    <xf numFmtId="0" fontId="6" fillId="0" borderId="0" xfId="0" applyFont="1" applyAlignment="1">
      <alignment/>
    </xf>
    <xf numFmtId="0" fontId="29" fillId="0" borderId="10" xfId="85" applyFont="1" applyBorder="1" applyAlignment="1">
      <alignment horizontal="left" vertical="center" wrapText="1"/>
      <protection/>
    </xf>
    <xf numFmtId="4" fontId="11" fillId="0" borderId="11" xfId="0" applyNumberFormat="1" applyFont="1" applyFill="1" applyBorder="1" applyAlignment="1">
      <alignment wrapText="1"/>
    </xf>
    <xf numFmtId="0" fontId="2" fillId="0" borderId="24" xfId="0" applyFont="1" applyBorder="1" applyAlignment="1">
      <alignment vertical="center" wrapText="1"/>
    </xf>
    <xf numFmtId="0" fontId="2" fillId="0" borderId="0" xfId="0" applyFont="1" applyBorder="1" applyAlignment="1">
      <alignment vertical="center" wrapText="1"/>
    </xf>
    <xf numFmtId="0" fontId="3" fillId="0" borderId="0" xfId="0" applyFont="1" applyAlignment="1">
      <alignment horizontal="right"/>
    </xf>
    <xf numFmtId="0" fontId="3" fillId="0" borderId="11" xfId="0" applyFont="1" applyBorder="1" applyAlignment="1">
      <alignment wrapText="1"/>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left"/>
    </xf>
    <xf numFmtId="0" fontId="3" fillId="0" borderId="0" xfId="0" applyFont="1" applyBorder="1" applyAlignment="1">
      <alignment horizontal="left" wrapText="1"/>
    </xf>
    <xf numFmtId="165" fontId="3" fillId="0" borderId="10" xfId="0" applyNumberFormat="1" applyFont="1" applyBorder="1" applyAlignment="1">
      <alignment horizontal="center" vertical="center" wrapText="1"/>
    </xf>
    <xf numFmtId="1" fontId="3" fillId="0" borderId="10" xfId="0" applyNumberFormat="1" applyFont="1" applyBorder="1" applyAlignment="1">
      <alignment vertical="center" wrapText="1"/>
    </xf>
    <xf numFmtId="4" fontId="35" fillId="0" borderId="0" xfId="0" applyNumberFormat="1" applyFont="1" applyAlignment="1">
      <alignment horizontal="center" vertical="top"/>
    </xf>
    <xf numFmtId="0" fontId="1" fillId="0" borderId="0" xfId="0" applyFont="1" applyFill="1" applyAlignment="1">
      <alignment horizontal="center" vertical="center"/>
    </xf>
    <xf numFmtId="4" fontId="1" fillId="0" borderId="0" xfId="0" applyNumberFormat="1" applyFont="1" applyFill="1" applyAlignment="1">
      <alignment/>
    </xf>
    <xf numFmtId="0" fontId="19" fillId="0" borderId="0" xfId="0" applyFont="1" applyFill="1" applyAlignment="1">
      <alignment/>
    </xf>
    <xf numFmtId="4" fontId="19" fillId="0" borderId="0" xfId="0" applyNumberFormat="1" applyFont="1" applyFill="1" applyAlignment="1">
      <alignment/>
    </xf>
    <xf numFmtId="166" fontId="11" fillId="0" borderId="11" xfId="0" applyNumberFormat="1" applyFont="1" applyFill="1" applyBorder="1" applyAlignment="1">
      <alignment horizontal="center" wrapText="1"/>
    </xf>
    <xf numFmtId="0" fontId="11" fillId="0" borderId="11" xfId="0" applyFont="1" applyBorder="1" applyAlignment="1">
      <alignment horizontal="center" wrapText="1"/>
    </xf>
    <xf numFmtId="0" fontId="2" fillId="0" borderId="25" xfId="0" applyFont="1" applyFill="1" applyBorder="1" applyAlignment="1">
      <alignment/>
    </xf>
    <xf numFmtId="0" fontId="2" fillId="0" borderId="0" xfId="0" applyFont="1" applyFill="1" applyBorder="1" applyAlignment="1">
      <alignment/>
    </xf>
    <xf numFmtId="0" fontId="3" fillId="0" borderId="16" xfId="0" applyFont="1" applyFill="1" applyBorder="1" applyAlignment="1">
      <alignment/>
    </xf>
    <xf numFmtId="0" fontId="0" fillId="0" borderId="0" xfId="0" applyAlignment="1">
      <alignment/>
    </xf>
    <xf numFmtId="0" fontId="3" fillId="0" borderId="0" xfId="0" applyFont="1" applyFill="1" applyAlignment="1">
      <alignment/>
    </xf>
    <xf numFmtId="0" fontId="0" fillId="0" borderId="0" xfId="0" applyFill="1" applyAlignment="1">
      <alignment wrapText="1"/>
    </xf>
    <xf numFmtId="0" fontId="3" fillId="0" borderId="15" xfId="0" applyFont="1" applyFill="1" applyBorder="1" applyAlignment="1">
      <alignment horizontal="center"/>
    </xf>
    <xf numFmtId="0" fontId="3" fillId="0" borderId="0" xfId="0" applyFont="1" applyFill="1" applyAlignment="1">
      <alignment/>
    </xf>
    <xf numFmtId="0" fontId="3" fillId="0" borderId="0" xfId="0" applyFont="1" applyFill="1" applyBorder="1" applyAlignment="1">
      <alignment horizontal="right"/>
    </xf>
    <xf numFmtId="4" fontId="2" fillId="0" borderId="10" xfId="0" applyNumberFormat="1" applyFont="1" applyBorder="1" applyAlignment="1">
      <alignment horizontal="center" vertical="center" wrapText="1"/>
    </xf>
    <xf numFmtId="4" fontId="51" fillId="0" borderId="0" xfId="0" applyNumberFormat="1" applyFont="1" applyAlignment="1">
      <alignment/>
    </xf>
    <xf numFmtId="0" fontId="3" fillId="0" borderId="15" xfId="0" applyFont="1" applyBorder="1" applyAlignment="1">
      <alignment vertical="center" wrapText="1"/>
    </xf>
    <xf numFmtId="0" fontId="11" fillId="0" borderId="10" xfId="0" applyFont="1" applyBorder="1" applyAlignment="1">
      <alignment horizontal="left" vertical="center" wrapText="1"/>
    </xf>
    <xf numFmtId="0" fontId="29" fillId="0" borderId="10" xfId="0" applyFont="1" applyBorder="1" applyAlignment="1">
      <alignment horizontal="center" vertical="center" wrapText="1"/>
    </xf>
    <xf numFmtId="4" fontId="29"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11" fillId="0" borderId="26" xfId="0" applyNumberFormat="1" applyFont="1" applyBorder="1" applyAlignment="1">
      <alignment horizontal="center" vertical="center"/>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11" fillId="0" borderId="10" xfId="0" applyNumberFormat="1" applyFont="1" applyBorder="1" applyAlignment="1">
      <alignment horizontal="center" vertical="center"/>
    </xf>
    <xf numFmtId="0" fontId="11" fillId="0" borderId="10" xfId="0" applyFont="1" applyFill="1" applyBorder="1" applyAlignment="1">
      <alignment horizontal="left" vertical="center" wrapText="1"/>
    </xf>
    <xf numFmtId="4" fontId="11" fillId="0" borderId="27" xfId="0" applyNumberFormat="1" applyFont="1" applyBorder="1" applyAlignment="1">
      <alignment horizontal="center" wrapText="1"/>
    </xf>
    <xf numFmtId="4" fontId="11" fillId="0" borderId="10" xfId="0" applyNumberFormat="1" applyFont="1" applyBorder="1" applyAlignment="1">
      <alignment horizontal="center" wrapText="1"/>
    </xf>
    <xf numFmtId="4" fontId="3" fillId="0" borderId="10" xfId="0" applyNumberFormat="1" applyFont="1" applyBorder="1" applyAlignment="1">
      <alignment horizontal="center" vertical="center" wrapText="1"/>
    </xf>
    <xf numFmtId="0" fontId="11" fillId="0" borderId="10" xfId="0" applyFont="1" applyBorder="1" applyAlignment="1">
      <alignment horizontal="justify" vertical="center" wrapText="1"/>
    </xf>
    <xf numFmtId="0" fontId="3" fillId="0" borderId="0" xfId="0" applyFont="1" applyBorder="1" applyAlignment="1">
      <alignment horizontal="center"/>
    </xf>
    <xf numFmtId="0" fontId="3" fillId="0" borderId="22" xfId="0" applyFont="1" applyFill="1" applyBorder="1" applyAlignment="1">
      <alignment horizontal="center" vertical="center" wrapText="1"/>
    </xf>
    <xf numFmtId="4" fontId="11" fillId="0" borderId="0" xfId="0" applyNumberFormat="1" applyFont="1" applyFill="1" applyBorder="1" applyAlignment="1">
      <alignment horizontal="center" wrapText="1"/>
    </xf>
    <xf numFmtId="0" fontId="3" fillId="0" borderId="22" xfId="0" applyFont="1" applyFill="1" applyBorder="1" applyAlignment="1">
      <alignment horizontal="center" vertical="center" wrapText="1"/>
    </xf>
    <xf numFmtId="0" fontId="38" fillId="0" borderId="28" xfId="0" applyFont="1" applyFill="1" applyBorder="1" applyAlignment="1">
      <alignment wrapText="1"/>
    </xf>
    <xf numFmtId="0" fontId="38" fillId="0" borderId="21" xfId="0" applyFont="1" applyFill="1" applyBorder="1" applyAlignment="1">
      <alignment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2" fillId="0" borderId="0" xfId="0" applyFont="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Border="1" applyAlignment="1">
      <alignment horizontal="center"/>
    </xf>
    <xf numFmtId="0" fontId="3" fillId="0" borderId="0" xfId="0" applyFont="1" applyBorder="1" applyAlignment="1">
      <alignment vertical="top" wrapText="1"/>
    </xf>
    <xf numFmtId="0" fontId="2" fillId="0" borderId="0" xfId="0" applyFont="1" applyAlignment="1">
      <alignment horizontal="center" vertical="center"/>
    </xf>
    <xf numFmtId="0" fontId="6" fillId="0" borderId="0" xfId="0" applyFont="1" applyAlignment="1">
      <alignment horizontal="left" vertical="center" wrapText="1"/>
    </xf>
    <xf numFmtId="0" fontId="3" fillId="0" borderId="0" xfId="0" applyFont="1" applyBorder="1" applyAlignment="1">
      <alignment horizontal="left" wrapText="1"/>
    </xf>
    <xf numFmtId="0" fontId="6" fillId="0" borderId="0" xfId="0" applyFont="1" applyBorder="1" applyAlignment="1">
      <alignment vertical="top" wrapText="1"/>
    </xf>
    <xf numFmtId="0" fontId="3" fillId="0" borderId="0" xfId="0" applyFont="1" applyBorder="1" applyAlignment="1">
      <alignment horizontal="left"/>
    </xf>
    <xf numFmtId="0" fontId="2" fillId="0" borderId="0" xfId="85" applyFont="1" applyAlignment="1">
      <alignment horizontal="center" wrapText="1"/>
      <protection/>
    </xf>
    <xf numFmtId="0" fontId="3" fillId="0" borderId="0" xfId="85" applyFont="1" applyAlignment="1">
      <alignment horizontal="justify"/>
      <protection/>
    </xf>
    <xf numFmtId="0" fontId="3" fillId="0" borderId="0" xfId="0" applyFont="1" applyAlignment="1">
      <alignment horizontal="left" wrapText="1"/>
    </xf>
    <xf numFmtId="0"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NumberFormat="1" applyFont="1" applyAlignment="1">
      <alignment horizontal="left" vertical="center" wrapText="1"/>
    </xf>
    <xf numFmtId="0" fontId="11" fillId="0" borderId="0" xfId="0" applyFont="1" applyAlignment="1">
      <alignment horizontal="left" wrapText="1"/>
    </xf>
    <xf numFmtId="0" fontId="3" fillId="0" borderId="0" xfId="0" applyNumberFormat="1" applyFont="1" applyAlignment="1">
      <alignment wrapText="1"/>
    </xf>
    <xf numFmtId="0" fontId="3" fillId="0" borderId="0" xfId="0" applyFont="1" applyBorder="1" applyAlignment="1">
      <alignment/>
    </xf>
    <xf numFmtId="0" fontId="35" fillId="16" borderId="0" xfId="0" applyFont="1" applyFill="1" applyBorder="1" applyAlignment="1">
      <alignment horizontal="right" vertical="top" wrapText="1"/>
    </xf>
    <xf numFmtId="0" fontId="2" fillId="0" borderId="0" xfId="0" applyFont="1" applyAlignment="1">
      <alignment horizontal="center" wrapText="1"/>
    </xf>
    <xf numFmtId="0" fontId="38" fillId="0" borderId="0" xfId="0" applyFont="1" applyAlignment="1">
      <alignment wrapText="1"/>
    </xf>
    <xf numFmtId="0" fontId="3" fillId="0" borderId="15" xfId="0" applyFont="1" applyBorder="1" applyAlignment="1">
      <alignment horizontal="center"/>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right" wrapText="1"/>
    </xf>
    <xf numFmtId="0" fontId="38" fillId="0" borderId="0" xfId="0" applyFont="1" applyAlignment="1">
      <alignment horizontal="right" wrapText="1"/>
    </xf>
    <xf numFmtId="0" fontId="3" fillId="0" borderId="0" xfId="0" applyFont="1" applyAlignment="1">
      <alignment horizontal="center"/>
    </xf>
    <xf numFmtId="0" fontId="3" fillId="0" borderId="0" xfId="0" applyFont="1" applyAlignment="1">
      <alignment horizontal="center" wrapText="1"/>
    </xf>
    <xf numFmtId="0" fontId="0" fillId="0" borderId="0" xfId="0" applyFont="1" applyAlignment="1">
      <alignment horizontal="center" wrapText="1"/>
    </xf>
    <xf numFmtId="0" fontId="3" fillId="0" borderId="0" xfId="0" applyFont="1" applyAlignment="1">
      <alignment horizontal="right"/>
    </xf>
    <xf numFmtId="0" fontId="2" fillId="0" borderId="0" xfId="0" applyFont="1" applyAlignment="1">
      <alignment horizontal="center" shrinkToFit="1"/>
    </xf>
    <xf numFmtId="0" fontId="3" fillId="0" borderId="0" xfId="0" applyFont="1" applyAlignment="1">
      <alignment horizontal="left"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6" fillId="0" borderId="0" xfId="0" applyFont="1" applyBorder="1" applyAlignment="1">
      <alignment horizontal="center" vertical="center" wrapText="1"/>
    </xf>
    <xf numFmtId="0" fontId="3" fillId="0" borderId="25" xfId="0" applyFont="1" applyBorder="1" applyAlignment="1">
      <alignment horizontal="left" wrapText="1"/>
    </xf>
    <xf numFmtId="0" fontId="3" fillId="0" borderId="33" xfId="0" applyFont="1" applyBorder="1" applyAlignment="1">
      <alignment horizontal="left" wrapText="1"/>
    </xf>
    <xf numFmtId="0" fontId="3" fillId="16" borderId="0" xfId="0" applyFont="1" applyFill="1" applyAlignment="1">
      <alignment horizontal="right"/>
    </xf>
    <xf numFmtId="0" fontId="3" fillId="0" borderId="22" xfId="0" applyFont="1" applyBorder="1" applyAlignment="1">
      <alignment horizontal="right" vertical="center"/>
    </xf>
    <xf numFmtId="0" fontId="3" fillId="0" borderId="28" xfId="0" applyFont="1" applyBorder="1" applyAlignment="1">
      <alignment horizontal="right" vertical="center"/>
    </xf>
    <xf numFmtId="0" fontId="3" fillId="0" borderId="21" xfId="0" applyFont="1" applyBorder="1" applyAlignment="1">
      <alignment horizontal="right" vertical="center"/>
    </xf>
    <xf numFmtId="0" fontId="3" fillId="0" borderId="0" xfId="0" applyFont="1" applyBorder="1" applyAlignment="1">
      <alignment horizontal="center"/>
    </xf>
    <xf numFmtId="0" fontId="3" fillId="0" borderId="34" xfId="0" applyFont="1" applyBorder="1" applyAlignment="1">
      <alignment horizontal="left" vertical="center" wrapText="1"/>
    </xf>
    <xf numFmtId="0" fontId="6" fillId="0" borderId="0" xfId="0" applyFont="1" applyBorder="1" applyAlignment="1">
      <alignment horizontal="left" vertical="center" wrapText="1"/>
    </xf>
    <xf numFmtId="0" fontId="7" fillId="16" borderId="0" xfId="0" applyFont="1" applyFill="1" applyBorder="1" applyAlignment="1">
      <alignment horizontal="center" wrapText="1"/>
    </xf>
    <xf numFmtId="0" fontId="1" fillId="0" borderId="0" xfId="0" applyFont="1" applyAlignment="1">
      <alignment horizont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6" fillId="0" borderId="15" xfId="0" applyFont="1" applyFill="1" applyBorder="1" applyAlignment="1">
      <alignment horizontal="center" vertical="top"/>
    </xf>
    <xf numFmtId="0" fontId="52" fillId="0" borderId="0" xfId="0"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horizontal="left" vertical="center"/>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left"/>
    </xf>
    <xf numFmtId="0" fontId="52" fillId="0" borderId="0" xfId="0" applyFont="1" applyBorder="1" applyAlignment="1">
      <alignment horizontal="center" vertical="center" wrapText="1"/>
    </xf>
    <xf numFmtId="0" fontId="3" fillId="0" borderId="0" xfId="0" applyFont="1" applyAlignment="1">
      <alignment horizontal="left" vertical="center"/>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1" xfId="0" applyFont="1" applyBorder="1" applyAlignment="1">
      <alignment horizontal="center" vertical="center" wrapText="1"/>
    </xf>
    <xf numFmtId="49" fontId="31" fillId="0" borderId="22" xfId="0" applyNumberFormat="1" applyFont="1" applyFill="1" applyBorder="1" applyAlignment="1">
      <alignment horizontal="center" vertical="center" wrapText="1"/>
    </xf>
    <xf numFmtId="0" fontId="45" fillId="0" borderId="35"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6" fillId="0" borderId="0" xfId="0" applyFont="1" applyAlignment="1">
      <alignment horizontal="center" vertical="center"/>
    </xf>
    <xf numFmtId="0" fontId="36" fillId="0" borderId="0" xfId="0" applyFont="1" applyAlignment="1">
      <alignment horizontal="center" vertical="center"/>
    </xf>
    <xf numFmtId="0" fontId="26" fillId="0" borderId="15" xfId="0" applyFont="1" applyBorder="1" applyAlignment="1">
      <alignment horizontal="center" vertical="top"/>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22" xfId="0" applyFont="1" applyBorder="1" applyAlignment="1">
      <alignment horizontal="center" vertical="center" wrapText="1"/>
    </xf>
    <xf numFmtId="0" fontId="47" fillId="0" borderId="28" xfId="0" applyFont="1" applyBorder="1" applyAlignment="1">
      <alignment wrapText="1"/>
    </xf>
    <xf numFmtId="0" fontId="47" fillId="0" borderId="21" xfId="0" applyFont="1" applyBorder="1" applyAlignment="1">
      <alignment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8"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0" borderId="0" xfId="0" applyFont="1" applyAlignment="1">
      <alignment horizontal="center" vertical="center"/>
    </xf>
    <xf numFmtId="0" fontId="53" fillId="0" borderId="15"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8" fillId="0" borderId="28" xfId="0" applyFont="1" applyBorder="1" applyAlignment="1">
      <alignment wrapText="1"/>
    </xf>
    <xf numFmtId="0" fontId="38" fillId="0" borderId="21" xfId="0" applyFont="1" applyBorder="1" applyAlignment="1">
      <alignment wrapText="1"/>
    </xf>
    <xf numFmtId="0" fontId="2"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Alignment="1">
      <alignment wrapText="1"/>
    </xf>
    <xf numFmtId="0" fontId="37" fillId="0" borderId="23"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6" xfId="0" applyFont="1" applyBorder="1" applyAlignment="1">
      <alignment horizontal="center" vertical="center" wrapText="1"/>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39" fillId="0" borderId="15" xfId="0" applyFont="1" applyBorder="1" applyAlignment="1">
      <alignment horizontal="center" vertical="center"/>
    </xf>
    <xf numFmtId="0" fontId="39" fillId="0" borderId="39" xfId="0" applyFont="1" applyBorder="1" applyAlignment="1">
      <alignment horizontal="center" vertical="center"/>
    </xf>
    <xf numFmtId="0" fontId="3" fillId="0" borderId="25" xfId="0" applyFont="1" applyBorder="1" applyAlignment="1">
      <alignment horizontal="center"/>
    </xf>
    <xf numFmtId="0" fontId="3" fillId="0" borderId="24" xfId="0" applyFont="1" applyBorder="1" applyAlignment="1">
      <alignment horizontal="center"/>
    </xf>
    <xf numFmtId="0" fontId="3" fillId="0" borderId="33" xfId="0" applyFont="1" applyBorder="1" applyAlignment="1">
      <alignment horizontal="center"/>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53" fillId="0" borderId="0" xfId="0" applyFont="1" applyAlignment="1">
      <alignment horizontal="center" vertical="center"/>
    </xf>
    <xf numFmtId="0" fontId="5" fillId="0" borderId="0" xfId="0" applyFont="1" applyAlignment="1">
      <alignment horizontal="center" wrapText="1"/>
    </xf>
    <xf numFmtId="0" fontId="49" fillId="0" borderId="0" xfId="0" applyFont="1" applyAlignment="1">
      <alignment horizontal="center" vertical="center"/>
    </xf>
    <xf numFmtId="0" fontId="5" fillId="0" borderId="0" xfId="0" applyFont="1" applyAlignment="1">
      <alignment horizontal="center" vertical="center" wrapText="1"/>
    </xf>
    <xf numFmtId="0" fontId="36" fillId="0" borderId="0" xfId="0" applyFont="1" applyAlignment="1">
      <alignment horizontal="center" vertical="center" wrapText="1"/>
    </xf>
    <xf numFmtId="0" fontId="6" fillId="0" borderId="15" xfId="0" applyFont="1" applyBorder="1" applyAlignment="1">
      <alignment horizontal="center" vertical="center" wrapText="1"/>
    </xf>
    <xf numFmtId="0" fontId="3" fillId="0" borderId="19" xfId="0" applyFont="1" applyBorder="1" applyAlignment="1">
      <alignment horizontal="left" vertical="center" wrapText="1"/>
    </xf>
    <xf numFmtId="0" fontId="1" fillId="0" borderId="40" xfId="0" applyFont="1" applyBorder="1" applyAlignment="1">
      <alignment horizontal="center" vertical="top"/>
    </xf>
    <xf numFmtId="0" fontId="1" fillId="0" borderId="20" xfId="0" applyFont="1" applyBorder="1" applyAlignment="1">
      <alignment horizontal="center" wrapText="1"/>
    </xf>
    <xf numFmtId="0" fontId="13" fillId="0" borderId="10" xfId="85" applyFont="1" applyBorder="1" applyAlignment="1">
      <alignment horizontal="center" vertical="center" wrapText="1"/>
      <protection/>
    </xf>
    <xf numFmtId="0" fontId="29" fillId="0" borderId="41" xfId="85" applyFont="1" applyBorder="1" applyAlignment="1">
      <alignment horizontal="center" vertical="center" wrapText="1"/>
      <protection/>
    </xf>
    <xf numFmtId="0" fontId="29" fillId="0" borderId="42" xfId="85" applyFont="1" applyBorder="1" applyAlignment="1">
      <alignment horizontal="center" vertical="center" wrapText="1"/>
      <protection/>
    </xf>
    <xf numFmtId="0" fontId="29" fillId="0" borderId="22" xfId="85" applyFont="1" applyBorder="1" applyAlignment="1">
      <alignment horizontal="center" vertical="center" wrapText="1"/>
      <protection/>
    </xf>
    <xf numFmtId="0" fontId="29" fillId="0" borderId="28" xfId="85" applyFont="1" applyBorder="1" applyAlignment="1">
      <alignment horizontal="center" vertical="center" wrapText="1"/>
      <protection/>
    </xf>
    <xf numFmtId="0" fontId="29" fillId="0" borderId="17" xfId="85" applyFont="1" applyBorder="1" applyAlignment="1">
      <alignment horizontal="center" vertical="center" wrapText="1"/>
      <protection/>
    </xf>
    <xf numFmtId="0" fontId="29" fillId="0" borderId="43" xfId="85" applyFont="1" applyBorder="1" applyAlignment="1">
      <alignment horizontal="center" vertical="center" wrapText="1"/>
      <protection/>
    </xf>
    <xf numFmtId="0" fontId="29" fillId="0" borderId="12" xfId="85" applyFont="1" applyBorder="1" applyAlignment="1">
      <alignment horizontal="center" vertical="center" wrapText="1"/>
      <protection/>
    </xf>
    <xf numFmtId="0" fontId="29" fillId="0" borderId="13" xfId="85" applyFont="1" applyBorder="1" applyAlignment="1">
      <alignment horizontal="center" vertical="center" wrapText="1"/>
      <protection/>
    </xf>
    <xf numFmtId="0" fontId="29" fillId="0" borderId="14" xfId="85" applyFont="1" applyBorder="1" applyAlignment="1">
      <alignment horizontal="center" vertical="center" wrapText="1"/>
      <protection/>
    </xf>
    <xf numFmtId="0" fontId="3" fillId="0" borderId="15" xfId="0" applyFont="1" applyBorder="1" applyAlignment="1">
      <alignment horizontal="center"/>
    </xf>
    <xf numFmtId="0" fontId="2" fillId="0" borderId="0" xfId="85" applyFont="1" applyAlignment="1">
      <alignment horizontal="center" wrapText="1"/>
      <protection/>
    </xf>
    <xf numFmtId="0" fontId="13" fillId="0" borderId="0" xfId="85" applyFont="1" applyAlignment="1">
      <alignment horizontal="center" wrapText="1"/>
      <protection/>
    </xf>
    <xf numFmtId="0" fontId="2" fillId="0" borderId="15" xfId="0" applyFont="1" applyBorder="1" applyAlignment="1">
      <alignment horizontal="center" vertical="center" wrapText="1"/>
    </xf>
    <xf numFmtId="0" fontId="1" fillId="0" borderId="20" xfId="0" applyFont="1" applyBorder="1" applyAlignment="1">
      <alignment horizontal="center" wrapText="1"/>
    </xf>
    <xf numFmtId="0" fontId="2" fillId="0" borderId="0" xfId="85" applyFont="1" applyAlignment="1">
      <alignment horizontal="center" wrapText="1"/>
      <protection/>
    </xf>
    <xf numFmtId="0" fontId="2" fillId="0" borderId="25" xfId="0" applyFont="1" applyFill="1" applyBorder="1" applyAlignment="1">
      <alignment horizontal="center"/>
    </xf>
    <xf numFmtId="0" fontId="2" fillId="0" borderId="24" xfId="0" applyFont="1" applyFill="1" applyBorder="1" applyAlignment="1">
      <alignment horizontal="center"/>
    </xf>
    <xf numFmtId="0" fontId="2" fillId="0" borderId="33" xfId="0" applyFont="1" applyFill="1" applyBorder="1" applyAlignment="1">
      <alignment horizontal="center"/>
    </xf>
    <xf numFmtId="0" fontId="29" fillId="0" borderId="0" xfId="85" applyFont="1" applyAlignment="1">
      <alignment horizontal="left" wrapText="1"/>
      <protection/>
    </xf>
    <xf numFmtId="0" fontId="13" fillId="0" borderId="10" xfId="85" applyFont="1" applyBorder="1" applyAlignment="1">
      <alignment horizontal="justify" vertical="top" wrapText="1"/>
      <protection/>
    </xf>
    <xf numFmtId="0" fontId="2" fillId="0" borderId="0" xfId="0" applyFont="1" applyAlignment="1">
      <alignment horizontal="center" wrapText="1"/>
    </xf>
    <xf numFmtId="0" fontId="44" fillId="0" borderId="15"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2" fillId="0" borderId="0" xfId="0" applyFont="1" applyAlignment="1">
      <alignment horizontal="center" wrapText="1"/>
    </xf>
    <xf numFmtId="0" fontId="1" fillId="0" borderId="20" xfId="0"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44" fillId="0" borderId="0" xfId="0" applyFont="1" applyAlignment="1">
      <alignment horizontal="center" wrapText="1"/>
    </xf>
    <xf numFmtId="0" fontId="2" fillId="0" borderId="15" xfId="0" applyFont="1" applyBorder="1" applyAlignment="1">
      <alignment horizontal="center" vertical="center" wrapText="1"/>
    </xf>
    <xf numFmtId="0" fontId="1" fillId="0" borderId="0" xfId="0" applyFont="1" applyBorder="1" applyAlignment="1">
      <alignment horizontal="center" wrapText="1"/>
    </xf>
    <xf numFmtId="0" fontId="2" fillId="0" borderId="15" xfId="0" applyFont="1" applyFill="1" applyBorder="1" applyAlignment="1">
      <alignment horizontal="center"/>
    </xf>
    <xf numFmtId="0" fontId="2" fillId="0" borderId="15" xfId="0" applyFont="1" applyBorder="1" applyAlignment="1">
      <alignment horizontal="center"/>
    </xf>
    <xf numFmtId="0" fontId="2" fillId="0" borderId="23" xfId="0" applyFont="1" applyFill="1" applyBorder="1" applyAlignment="1">
      <alignment horizontal="center"/>
    </xf>
    <xf numFmtId="0" fontId="2" fillId="0" borderId="30" xfId="0" applyFont="1" applyFill="1" applyBorder="1" applyAlignment="1">
      <alignment horizont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wrapText="1"/>
    </xf>
    <xf numFmtId="0" fontId="34" fillId="0" borderId="0" xfId="0" applyFont="1" applyAlignment="1">
      <alignment horizont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center" vertical="center" wrapText="1"/>
    </xf>
    <xf numFmtId="0" fontId="3" fillId="0" borderId="20" xfId="0" applyFont="1" applyBorder="1" applyAlignment="1">
      <alignment horizontal="center" vertical="top" wrapText="1"/>
    </xf>
    <xf numFmtId="0" fontId="2" fillId="0" borderId="24" xfId="0" applyFont="1" applyBorder="1" applyAlignment="1">
      <alignment horizontal="center"/>
    </xf>
    <xf numFmtId="0" fontId="3" fillId="0" borderId="43" xfId="0" applyFont="1" applyBorder="1" applyAlignment="1">
      <alignment horizontal="center" vertical="center" wrapText="1"/>
    </xf>
    <xf numFmtId="0" fontId="1" fillId="0" borderId="20" xfId="0" applyFont="1" applyBorder="1" applyAlignment="1">
      <alignment horizontal="center" vertical="top" wrapText="1"/>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Обычный 3 2 3 2"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29"/>
  <sheetViews>
    <sheetView zoomScale="75" zoomScaleNormal="75" zoomScaleSheetLayoutView="75" zoomScalePageLayoutView="0" workbookViewId="0" topLeftCell="A1">
      <selection activeCell="P15" sqref="P15"/>
    </sheetView>
  </sheetViews>
  <sheetFormatPr defaultColWidth="9.140625" defaultRowHeight="15"/>
  <cols>
    <col min="1" max="1" width="46.00390625" style="0" customWidth="1"/>
    <col min="2" max="2" width="6.7109375" style="0" customWidth="1"/>
    <col min="3" max="3" width="22.7109375" style="0" customWidth="1"/>
    <col min="4" max="4" width="8.421875" style="0" customWidth="1"/>
    <col min="5" max="5" width="23.00390625" style="0" customWidth="1"/>
    <col min="6" max="6" width="25.140625" style="0" customWidth="1"/>
    <col min="7" max="7" width="27.00390625" style="0" customWidth="1"/>
    <col min="8" max="8" width="28.00390625" style="0" customWidth="1"/>
  </cols>
  <sheetData>
    <row r="1" spans="1:8" s="1" customFormat="1" ht="45" customHeight="1">
      <c r="A1" s="52" t="s">
        <v>148</v>
      </c>
      <c r="B1" s="3"/>
      <c r="C1" s="3"/>
      <c r="D1" s="3"/>
      <c r="E1" s="3"/>
      <c r="F1" s="376" t="s">
        <v>152</v>
      </c>
      <c r="G1" s="376"/>
      <c r="H1" s="377"/>
    </row>
    <row r="2" spans="1:8" s="1" customFormat="1" ht="33" customHeight="1">
      <c r="A2" s="53"/>
      <c r="B2" s="3"/>
      <c r="C2" s="3" t="s">
        <v>142</v>
      </c>
      <c r="D2" s="54"/>
      <c r="E2" s="54"/>
      <c r="F2" s="54"/>
      <c r="G2" s="378" t="s">
        <v>656</v>
      </c>
      <c r="H2" s="378"/>
    </row>
    <row r="3" spans="1:8" s="33" customFormat="1" ht="45.75" customHeight="1">
      <c r="A3" s="60" t="s">
        <v>265</v>
      </c>
      <c r="C3" s="59"/>
      <c r="D3" s="375" t="s">
        <v>263</v>
      </c>
      <c r="E3" s="375"/>
      <c r="F3" s="375"/>
      <c r="G3" s="375"/>
      <c r="H3" s="375"/>
    </row>
    <row r="4" spans="1:9" s="1" customFormat="1" ht="18.75">
      <c r="A4" s="3" t="s">
        <v>275</v>
      </c>
      <c r="B4" s="3"/>
      <c r="C4" s="3"/>
      <c r="D4" s="54"/>
      <c r="E4" s="54"/>
      <c r="F4" s="157" t="s">
        <v>637</v>
      </c>
      <c r="G4" s="158" t="s">
        <v>610</v>
      </c>
      <c r="H4" s="292" t="s">
        <v>655</v>
      </c>
      <c r="I4" s="5"/>
    </row>
    <row r="5" spans="1:8" s="33" customFormat="1" ht="14.25" customHeight="1">
      <c r="A5" s="33" t="s">
        <v>639</v>
      </c>
      <c r="D5" s="58"/>
      <c r="E5" s="59"/>
      <c r="F5" s="59"/>
      <c r="G5" s="59" t="s">
        <v>638</v>
      </c>
      <c r="H5" s="59" t="s">
        <v>154</v>
      </c>
    </row>
    <row r="6" spans="1:8" s="1" customFormat="1" ht="18.75">
      <c r="A6" s="3" t="s">
        <v>147</v>
      </c>
      <c r="B6" s="3"/>
      <c r="C6" s="3"/>
      <c r="D6" s="54"/>
      <c r="E6" s="54"/>
      <c r="F6" s="54"/>
      <c r="G6" s="54" t="s">
        <v>147</v>
      </c>
      <c r="H6" s="54"/>
    </row>
    <row r="7" spans="1:8" s="1" customFormat="1" ht="22.5" customHeight="1">
      <c r="A7" s="3" t="s">
        <v>272</v>
      </c>
      <c r="B7" s="3"/>
      <c r="C7" s="3"/>
      <c r="D7" s="381"/>
      <c r="E7" s="382"/>
      <c r="F7" s="382"/>
      <c r="G7" s="3" t="s">
        <v>272</v>
      </c>
      <c r="H7" s="54"/>
    </row>
    <row r="8" spans="1:8" s="1" customFormat="1" ht="14.25" customHeight="1">
      <c r="A8" s="3"/>
      <c r="B8" s="3"/>
      <c r="C8" s="3"/>
      <c r="D8" s="3"/>
      <c r="E8" s="383"/>
      <c r="F8" s="383"/>
      <c r="G8" s="386"/>
      <c r="H8" s="386"/>
    </row>
    <row r="9" spans="1:8" s="1" customFormat="1" ht="18.75">
      <c r="A9" s="3"/>
      <c r="B9" s="387" t="s">
        <v>140</v>
      </c>
      <c r="C9" s="387"/>
      <c r="D9" s="387"/>
      <c r="E9" s="387"/>
      <c r="F9" s="387"/>
      <c r="G9" s="3"/>
      <c r="H9" s="3"/>
    </row>
    <row r="10" spans="1:8" s="1" customFormat="1" ht="18.75">
      <c r="A10" s="3"/>
      <c r="B10" s="387" t="s">
        <v>634</v>
      </c>
      <c r="C10" s="387"/>
      <c r="D10" s="387"/>
      <c r="E10" s="387"/>
      <c r="F10" s="387"/>
      <c r="G10" s="3"/>
      <c r="H10" s="3"/>
    </row>
    <row r="11" spans="1:8" s="1" customFormat="1" ht="18.75">
      <c r="A11" s="3"/>
      <c r="B11" s="387" t="s">
        <v>24</v>
      </c>
      <c r="C11" s="387"/>
      <c r="D11" s="387"/>
      <c r="E11" s="387"/>
      <c r="F11" s="387"/>
      <c r="G11" s="3"/>
      <c r="H11" s="3"/>
    </row>
    <row r="12" spans="1:8" s="1" customFormat="1" ht="18.75">
      <c r="A12" s="3"/>
      <c r="B12" s="384" t="s">
        <v>25</v>
      </c>
      <c r="C12" s="385"/>
      <c r="D12" s="385"/>
      <c r="E12" s="385"/>
      <c r="F12" s="385"/>
      <c r="G12" s="3"/>
      <c r="H12" s="55"/>
    </row>
    <row r="13" spans="1:8" s="1" customFormat="1" ht="22.5" customHeight="1">
      <c r="A13" s="380" t="s">
        <v>268</v>
      </c>
      <c r="B13" s="394" t="s">
        <v>657</v>
      </c>
      <c r="C13" s="394"/>
      <c r="D13" s="394"/>
      <c r="E13" s="394"/>
      <c r="F13" s="394"/>
      <c r="G13" s="3"/>
      <c r="H13" s="154" t="s">
        <v>628</v>
      </c>
    </row>
    <row r="14" spans="1:8" s="1" customFormat="1" ht="18.75">
      <c r="A14" s="380"/>
      <c r="B14" s="394"/>
      <c r="C14" s="394"/>
      <c r="D14" s="394"/>
      <c r="E14" s="394"/>
      <c r="F14" s="394"/>
      <c r="G14" s="4" t="s">
        <v>629</v>
      </c>
      <c r="H14" s="163">
        <v>501012</v>
      </c>
    </row>
    <row r="15" spans="1:8" s="1" customFormat="1" ht="32.25" customHeight="1" thickBot="1">
      <c r="A15" s="380"/>
      <c r="B15" s="394"/>
      <c r="C15" s="394"/>
      <c r="D15" s="394"/>
      <c r="E15" s="394"/>
      <c r="F15" s="394"/>
      <c r="G15" s="4" t="s">
        <v>133</v>
      </c>
      <c r="H15" s="164"/>
    </row>
    <row r="16" spans="1:10" s="1" customFormat="1" ht="40.5" customHeight="1" hidden="1">
      <c r="A16" s="3"/>
      <c r="B16" s="394"/>
      <c r="C16" s="394"/>
      <c r="D16" s="394"/>
      <c r="E16" s="394"/>
      <c r="F16" s="394"/>
      <c r="G16" s="4"/>
      <c r="H16" s="165" t="s">
        <v>658</v>
      </c>
      <c r="I16" s="380"/>
      <c r="J16" s="379"/>
    </row>
    <row r="17" spans="1:10" s="1" customFormat="1" ht="19.5" hidden="1" thickBot="1">
      <c r="A17" s="3" t="s">
        <v>139</v>
      </c>
      <c r="B17" s="3" t="s">
        <v>141</v>
      </c>
      <c r="C17" s="389"/>
      <c r="D17" s="390"/>
      <c r="E17" s="3" t="s">
        <v>151</v>
      </c>
      <c r="F17" s="57"/>
      <c r="G17" s="156"/>
      <c r="H17" s="61"/>
      <c r="I17" s="380"/>
      <c r="J17" s="379"/>
    </row>
    <row r="18" spans="1:10" s="1" customFormat="1" ht="19.5" hidden="1" thickBot="1">
      <c r="A18" s="3"/>
      <c r="B18" s="3"/>
      <c r="C18" s="3"/>
      <c r="D18" s="3"/>
      <c r="E18" s="3"/>
      <c r="F18" s="3"/>
      <c r="G18" s="4"/>
      <c r="H18" s="48"/>
      <c r="I18" s="380"/>
      <c r="J18" s="379"/>
    </row>
    <row r="19" spans="1:10" s="1" customFormat="1" ht="19.5" thickBot="1">
      <c r="A19" s="3" t="s">
        <v>139</v>
      </c>
      <c r="B19" s="3"/>
      <c r="C19" s="57" t="s">
        <v>660</v>
      </c>
      <c r="D19" s="3"/>
      <c r="E19" s="57" t="s">
        <v>661</v>
      </c>
      <c r="F19" s="3"/>
      <c r="G19" s="4" t="s">
        <v>635</v>
      </c>
      <c r="H19" s="104"/>
      <c r="I19" s="380"/>
      <c r="J19" s="379"/>
    </row>
    <row r="20" spans="1:10" s="1" customFormat="1" ht="18.75">
      <c r="A20" s="388" t="s">
        <v>138</v>
      </c>
      <c r="B20" s="391" t="s">
        <v>269</v>
      </c>
      <c r="C20" s="391"/>
      <c r="D20" s="391"/>
      <c r="E20" s="391"/>
      <c r="F20" s="391"/>
      <c r="G20" s="4" t="s">
        <v>632</v>
      </c>
      <c r="H20" s="104"/>
      <c r="I20" s="380"/>
      <c r="J20" s="379"/>
    </row>
    <row r="21" spans="1:8" s="1" customFormat="1" ht="22.5" customHeight="1">
      <c r="A21" s="388"/>
      <c r="B21" s="392"/>
      <c r="C21" s="392"/>
      <c r="D21" s="392"/>
      <c r="E21" s="392"/>
      <c r="F21" s="392"/>
      <c r="G21" s="4" t="s">
        <v>630</v>
      </c>
      <c r="H21" s="104"/>
    </row>
    <row r="22" spans="1:8" s="1" customFormat="1" ht="24.75" customHeight="1">
      <c r="A22" s="3" t="s">
        <v>137</v>
      </c>
      <c r="B22" s="393" t="s">
        <v>662</v>
      </c>
      <c r="C22" s="393"/>
      <c r="D22" s="393"/>
      <c r="E22" s="393"/>
      <c r="F22" s="393"/>
      <c r="G22" s="4" t="s">
        <v>636</v>
      </c>
      <c r="H22" s="166" t="s">
        <v>659</v>
      </c>
    </row>
    <row r="23" spans="1:8" s="1" customFormat="1" ht="24.75" customHeight="1">
      <c r="A23" s="3"/>
      <c r="B23" s="49"/>
      <c r="C23" s="49"/>
      <c r="D23" s="49"/>
      <c r="E23" s="49"/>
      <c r="F23" s="49"/>
      <c r="G23" s="4" t="s">
        <v>134</v>
      </c>
      <c r="H23" s="104"/>
    </row>
    <row r="24" spans="1:8" s="1" customFormat="1" ht="15" customHeight="1">
      <c r="A24" s="388" t="s">
        <v>271</v>
      </c>
      <c r="B24" s="388"/>
      <c r="C24" s="388"/>
      <c r="D24" s="388"/>
      <c r="E24" s="388"/>
      <c r="F24" s="388"/>
      <c r="G24" s="4" t="s">
        <v>135</v>
      </c>
      <c r="H24" s="167">
        <v>383</v>
      </c>
    </row>
    <row r="25" spans="1:8" s="1" customFormat="1" ht="15" customHeight="1">
      <c r="A25" s="388"/>
      <c r="B25" s="388"/>
      <c r="C25" s="388"/>
      <c r="D25" s="388"/>
      <c r="E25" s="388"/>
      <c r="F25" s="388"/>
      <c r="G25" s="4" t="s">
        <v>136</v>
      </c>
      <c r="H25" s="104"/>
    </row>
    <row r="26" spans="7:8" s="1" customFormat="1" ht="18" customHeight="1">
      <c r="G26" s="4"/>
      <c r="H26" s="155"/>
    </row>
    <row r="27" s="1" customFormat="1" ht="15.75"/>
    <row r="28" s="1" customFormat="1" ht="15.75"/>
    <row r="29" spans="7:8" ht="15.75">
      <c r="G29" s="1"/>
      <c r="H29" s="1"/>
    </row>
  </sheetData>
  <sheetProtection/>
  <mergeCells count="20">
    <mergeCell ref="B10:F10"/>
    <mergeCell ref="B11:F11"/>
    <mergeCell ref="A25:F25"/>
    <mergeCell ref="C17:D17"/>
    <mergeCell ref="A24:F24"/>
    <mergeCell ref="A13:A15"/>
    <mergeCell ref="A20:A21"/>
    <mergeCell ref="B20:F21"/>
    <mergeCell ref="B22:F22"/>
    <mergeCell ref="B13:F16"/>
    <mergeCell ref="D3:H3"/>
    <mergeCell ref="F1:H1"/>
    <mergeCell ref="G2:H2"/>
    <mergeCell ref="J16:J20"/>
    <mergeCell ref="I16:I20"/>
    <mergeCell ref="D7:F7"/>
    <mergeCell ref="E8:F8"/>
    <mergeCell ref="B12:F12"/>
    <mergeCell ref="G8:H8"/>
    <mergeCell ref="B9:F9"/>
  </mergeCells>
  <printOptions/>
  <pageMargins left="0.25" right="0.25" top="0.53" bottom="0.75" header="0.3" footer="0.3"/>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indexed="33"/>
  </sheetPr>
  <dimension ref="A1:R117"/>
  <sheetViews>
    <sheetView showZeros="0" zoomScale="75" zoomScaleNormal="75" zoomScalePageLayoutView="0" workbookViewId="0" topLeftCell="A1">
      <selection activeCell="J17" sqref="J17"/>
    </sheetView>
  </sheetViews>
  <sheetFormatPr defaultColWidth="9.140625" defaultRowHeight="15"/>
  <cols>
    <col min="1" max="1" width="73.57421875" style="0" customWidth="1"/>
    <col min="3" max="3" width="12.140625" style="0" customWidth="1"/>
    <col min="4" max="4" width="19.140625" style="0" customWidth="1"/>
    <col min="5" max="5" width="19.28125" style="0" customWidth="1"/>
    <col min="6" max="6" width="19.00390625" style="0" customWidth="1"/>
    <col min="7" max="7" width="19.7109375" style="0" customWidth="1"/>
    <col min="8" max="8" width="19.421875" style="0" customWidth="1"/>
    <col min="9" max="9" width="19.7109375" style="0" customWidth="1"/>
    <col min="10" max="12" width="16.8515625" style="0" customWidth="1"/>
    <col min="13" max="13" width="16.7109375" style="0" customWidth="1"/>
    <col min="14" max="14" width="18.28125" style="0" customWidth="1"/>
    <col min="15" max="16" width="19.00390625" style="0" customWidth="1"/>
    <col min="17" max="18" width="15.00390625" style="0" customWidth="1"/>
  </cols>
  <sheetData>
    <row r="1" spans="1:12" ht="18.75">
      <c r="A1" s="3"/>
      <c r="B1" s="3"/>
      <c r="C1" s="3"/>
      <c r="D1" s="3"/>
      <c r="E1" s="3"/>
      <c r="F1" s="3"/>
      <c r="G1" s="3"/>
      <c r="H1" s="3"/>
      <c r="I1" s="3"/>
      <c r="J1" s="3"/>
      <c r="K1" s="3"/>
      <c r="L1" s="34" t="s">
        <v>262</v>
      </c>
    </row>
    <row r="2" spans="1:12" ht="18.75">
      <c r="A2" s="12"/>
      <c r="B2" s="3"/>
      <c r="C2" s="3"/>
      <c r="D2" s="3"/>
      <c r="E2" s="3"/>
      <c r="F2" s="3"/>
      <c r="G2" s="183"/>
      <c r="H2" s="183"/>
      <c r="I2" s="183"/>
      <c r="J2" s="3"/>
      <c r="K2" s="3"/>
      <c r="L2" s="3"/>
    </row>
    <row r="3" spans="1:12" ht="18.75">
      <c r="A3" s="446" t="s">
        <v>224</v>
      </c>
      <c r="B3" s="446"/>
      <c r="C3" s="446"/>
      <c r="D3" s="446"/>
      <c r="E3" s="446"/>
      <c r="F3" s="446"/>
      <c r="G3" s="446"/>
      <c r="H3" s="446"/>
      <c r="I3" s="446"/>
      <c r="J3" s="446"/>
      <c r="K3" s="446"/>
      <c r="L3" s="446"/>
    </row>
    <row r="4" spans="1:12" ht="18.75">
      <c r="A4" s="12"/>
      <c r="B4" s="3"/>
      <c r="C4" s="3"/>
      <c r="D4" s="3"/>
      <c r="E4" s="3"/>
      <c r="F4" s="3"/>
      <c r="G4" s="3"/>
      <c r="H4" s="3"/>
      <c r="I4" s="3"/>
      <c r="J4" s="3"/>
      <c r="K4" s="3"/>
      <c r="L4" s="3"/>
    </row>
    <row r="5" spans="1:18" ht="28.5" customHeight="1">
      <c r="A5" s="479" t="s">
        <v>145</v>
      </c>
      <c r="B5" s="479" t="s">
        <v>178</v>
      </c>
      <c r="C5" s="479" t="s">
        <v>223</v>
      </c>
      <c r="D5" s="479" t="s">
        <v>227</v>
      </c>
      <c r="E5" s="479"/>
      <c r="F5" s="479"/>
      <c r="G5" s="479"/>
      <c r="H5" s="479"/>
      <c r="I5" s="479"/>
      <c r="J5" s="479"/>
      <c r="K5" s="479"/>
      <c r="L5" s="479"/>
      <c r="M5" s="470" t="s">
        <v>234</v>
      </c>
      <c r="N5" s="471"/>
      <c r="O5" s="471"/>
      <c r="P5" s="471"/>
      <c r="Q5" s="471"/>
      <c r="R5" s="472"/>
    </row>
    <row r="6" spans="1:18" ht="18.75">
      <c r="A6" s="479"/>
      <c r="B6" s="479"/>
      <c r="C6" s="479"/>
      <c r="D6" s="479" t="s">
        <v>221</v>
      </c>
      <c r="E6" s="479"/>
      <c r="F6" s="479"/>
      <c r="G6" s="479" t="s">
        <v>161</v>
      </c>
      <c r="H6" s="479"/>
      <c r="I6" s="479"/>
      <c r="J6" s="479"/>
      <c r="K6" s="479"/>
      <c r="L6" s="479"/>
      <c r="M6" s="473"/>
      <c r="N6" s="474"/>
      <c r="O6" s="474"/>
      <c r="P6" s="474"/>
      <c r="Q6" s="474"/>
      <c r="R6" s="475"/>
    </row>
    <row r="7" spans="1:18" ht="112.5" customHeight="1">
      <c r="A7" s="479"/>
      <c r="B7" s="479"/>
      <c r="C7" s="479"/>
      <c r="D7" s="479"/>
      <c r="E7" s="479"/>
      <c r="F7" s="479"/>
      <c r="G7" s="457" t="s">
        <v>225</v>
      </c>
      <c r="H7" s="480"/>
      <c r="I7" s="460"/>
      <c r="J7" s="457" t="s">
        <v>226</v>
      </c>
      <c r="K7" s="480"/>
      <c r="L7" s="460"/>
      <c r="M7" s="464" t="s">
        <v>225</v>
      </c>
      <c r="N7" s="465"/>
      <c r="O7" s="466"/>
      <c r="P7" s="467" t="s">
        <v>226</v>
      </c>
      <c r="Q7" s="468"/>
      <c r="R7" s="469"/>
    </row>
    <row r="8" spans="1:18" ht="75">
      <c r="A8" s="479"/>
      <c r="B8" s="479"/>
      <c r="C8" s="479"/>
      <c r="D8" s="6" t="s">
        <v>663</v>
      </c>
      <c r="E8" s="6" t="s">
        <v>667</v>
      </c>
      <c r="F8" s="6" t="s">
        <v>668</v>
      </c>
      <c r="G8" s="6" t="s">
        <v>663</v>
      </c>
      <c r="H8" s="6" t="s">
        <v>667</v>
      </c>
      <c r="I8" s="6" t="s">
        <v>666</v>
      </c>
      <c r="J8" s="6" t="s">
        <v>663</v>
      </c>
      <c r="K8" s="6" t="s">
        <v>665</v>
      </c>
      <c r="L8" s="6" t="s">
        <v>664</v>
      </c>
      <c r="M8" s="35" t="s">
        <v>228</v>
      </c>
      <c r="N8" s="35" t="s">
        <v>229</v>
      </c>
      <c r="O8" s="35" t="s">
        <v>230</v>
      </c>
      <c r="P8" s="35" t="s">
        <v>228</v>
      </c>
      <c r="Q8" s="35" t="s">
        <v>229</v>
      </c>
      <c r="R8" s="35" t="s">
        <v>230</v>
      </c>
    </row>
    <row r="9" spans="1:18" ht="18.75">
      <c r="A9" s="6">
        <v>1</v>
      </c>
      <c r="B9" s="6">
        <v>2</v>
      </c>
      <c r="C9" s="6">
        <v>3</v>
      </c>
      <c r="D9" s="6">
        <v>4</v>
      </c>
      <c r="E9" s="6">
        <v>5</v>
      </c>
      <c r="F9" s="6">
        <v>6</v>
      </c>
      <c r="G9" s="6">
        <v>7</v>
      </c>
      <c r="H9" s="6">
        <v>8</v>
      </c>
      <c r="I9" s="6">
        <v>9</v>
      </c>
      <c r="J9" s="6">
        <v>10</v>
      </c>
      <c r="K9" s="6">
        <v>11</v>
      </c>
      <c r="L9" s="6">
        <v>12</v>
      </c>
      <c r="M9" s="35">
        <v>7</v>
      </c>
      <c r="N9" s="35">
        <v>8</v>
      </c>
      <c r="O9" s="35">
        <v>9</v>
      </c>
      <c r="P9" s="35">
        <v>10</v>
      </c>
      <c r="Q9" s="35">
        <v>11</v>
      </c>
      <c r="R9" s="35">
        <v>12</v>
      </c>
    </row>
    <row r="10" spans="1:18" s="21" customFormat="1" ht="37.5">
      <c r="A10" s="8" t="s">
        <v>231</v>
      </c>
      <c r="B10" s="24" t="s">
        <v>232</v>
      </c>
      <c r="C10" s="15" t="s">
        <v>185</v>
      </c>
      <c r="D10" s="25">
        <f>G10+J10</f>
        <v>154900227.58999932</v>
      </c>
      <c r="E10" s="25">
        <f>H10+K10</f>
        <v>154902327.58999932</v>
      </c>
      <c r="F10" s="25">
        <f>I10+L10</f>
        <v>154908327.58999932</v>
      </c>
      <c r="G10" s="25">
        <f aca="true" t="shared" si="0" ref="G10:L10">G12+G19</f>
        <v>154900227.58999932</v>
      </c>
      <c r="H10" s="25">
        <f t="shared" si="0"/>
        <v>154902327.58999932</v>
      </c>
      <c r="I10" s="25">
        <f t="shared" si="0"/>
        <v>154908327.58999932</v>
      </c>
      <c r="J10" s="25">
        <f t="shared" si="0"/>
        <v>0</v>
      </c>
      <c r="K10" s="25">
        <f t="shared" si="0"/>
        <v>0</v>
      </c>
      <c r="L10" s="25">
        <f t="shared" si="0"/>
        <v>0</v>
      </c>
      <c r="M10" s="50" t="str">
        <f>IF(таб2_1!E67+таб2_1!F67+таб2_1!G67+таб2_1!H67+таб2_1!I67-G10=0,"ВЕРНО","ОШИБКА")</f>
        <v>ОШИБКА</v>
      </c>
      <c r="N10" s="50" t="str">
        <f>IF(таб2_2!E67+таб2_2!F67+таб2_2!G67+таб2_2!H67+таб2_2!I67-H10=0,"ВЕРНО","ОШИБКА")</f>
        <v>ОШИБКА</v>
      </c>
      <c r="O10" s="50" t="str">
        <f>IF(таб2_3!E67+таб2_3!F67+таб2_3!G67+таб2_3!H67+таб2_3!I67-I10=0,"ВЕРНО","ОШИБКА")</f>
        <v>ОШИБКА</v>
      </c>
      <c r="P10" s="50" t="str">
        <f>IF(таб2_1!I67-J10=0,"ВЕРНО","ОШИБКА")</f>
        <v>ОШИБКА</v>
      </c>
      <c r="Q10" s="50" t="str">
        <f>IF(таб2_2!I67-K10=0,"ВЕРНО","ОШИБКА")</f>
        <v>ОШИБКА</v>
      </c>
      <c r="R10" s="50" t="str">
        <f>IF(таб2_3!I67-L10=0,"ВЕРНО","ОШИБКА")</f>
        <v>ОШИБКА</v>
      </c>
    </row>
    <row r="11" spans="1:18" ht="18.75">
      <c r="A11" s="2" t="s">
        <v>204</v>
      </c>
      <c r="B11" s="20"/>
      <c r="C11" s="20"/>
      <c r="D11" s="26"/>
      <c r="E11" s="26"/>
      <c r="F11" s="26"/>
      <c r="G11" s="26"/>
      <c r="H11" s="26"/>
      <c r="I11" s="26"/>
      <c r="J11" s="26"/>
      <c r="K11" s="26"/>
      <c r="L11" s="26"/>
      <c r="M11" s="36"/>
      <c r="N11" s="36"/>
      <c r="O11" s="36"/>
      <c r="P11" s="36"/>
      <c r="Q11" s="36"/>
      <c r="R11" s="36"/>
    </row>
    <row r="12" spans="1:18" ht="57.75" customHeight="1">
      <c r="A12" s="2" t="s">
        <v>233</v>
      </c>
      <c r="B12" s="6">
        <v>1001</v>
      </c>
      <c r="C12" s="6" t="s">
        <v>185</v>
      </c>
      <c r="D12" s="25">
        <f aca="true" t="shared" si="1" ref="D12:F19">G12+J12</f>
        <v>32190325.450000003</v>
      </c>
      <c r="E12" s="25">
        <f t="shared" si="1"/>
        <v>32190325.450000003</v>
      </c>
      <c r="F12" s="25">
        <f t="shared" si="1"/>
        <v>32190325.450000003</v>
      </c>
      <c r="G12" s="325">
        <f>G13+G14+G15+G16+G17+G18</f>
        <v>32190325.450000003</v>
      </c>
      <c r="H12" s="325">
        <f>H13+H14+H15+H16+H17+H18</f>
        <v>32190325.450000003</v>
      </c>
      <c r="I12" s="325">
        <f>I13+I14+I15+I16+I17+I18</f>
        <v>32190325.450000003</v>
      </c>
      <c r="J12" s="26">
        <v>0</v>
      </c>
      <c r="K12" s="26">
        <v>0</v>
      </c>
      <c r="L12" s="26">
        <v>0</v>
      </c>
      <c r="M12" s="36"/>
      <c r="N12" s="36"/>
      <c r="O12" s="36"/>
      <c r="P12" s="36"/>
      <c r="Q12" s="36"/>
      <c r="R12" s="36"/>
    </row>
    <row r="13" spans="1:18" ht="27" customHeight="1">
      <c r="A13" s="2" t="s">
        <v>454</v>
      </c>
      <c r="B13" s="6"/>
      <c r="C13" s="20"/>
      <c r="D13" s="26">
        <f>G13+J13</f>
        <v>1073171.89</v>
      </c>
      <c r="E13" s="26">
        <f>H13+K13</f>
        <v>1073171.89</v>
      </c>
      <c r="F13" s="26">
        <f>I13+L13</f>
        <v>1073171.89</v>
      </c>
      <c r="G13" s="26">
        <v>1073171.89</v>
      </c>
      <c r="H13" s="26">
        <v>1073171.89</v>
      </c>
      <c r="I13" s="26">
        <v>1073171.89</v>
      </c>
      <c r="J13" s="26"/>
      <c r="K13" s="26"/>
      <c r="L13" s="26"/>
      <c r="M13" s="36"/>
      <c r="N13" s="36"/>
      <c r="O13" s="36"/>
      <c r="P13" s="36"/>
      <c r="Q13" s="36"/>
      <c r="R13" s="36"/>
    </row>
    <row r="14" spans="1:18" ht="38.25" customHeight="1">
      <c r="A14" s="214" t="s">
        <v>102</v>
      </c>
      <c r="B14" s="6"/>
      <c r="C14" s="20"/>
      <c r="D14" s="26">
        <f t="shared" si="1"/>
        <v>462182.4</v>
      </c>
      <c r="E14" s="26">
        <f t="shared" si="1"/>
        <v>462182.4</v>
      </c>
      <c r="F14" s="26">
        <f t="shared" si="1"/>
        <v>462182.4</v>
      </c>
      <c r="G14" s="274">
        <v>462182.4</v>
      </c>
      <c r="H14" s="274">
        <v>462182.4</v>
      </c>
      <c r="I14" s="274">
        <v>462182.4</v>
      </c>
      <c r="J14" s="26"/>
      <c r="K14" s="26"/>
      <c r="L14" s="26"/>
      <c r="M14" s="36"/>
      <c r="N14" s="36"/>
      <c r="O14" s="36"/>
      <c r="P14" s="36"/>
      <c r="Q14" s="36"/>
      <c r="R14" s="36"/>
    </row>
    <row r="15" spans="1:18" ht="28.5" customHeight="1">
      <c r="A15" s="214" t="s">
        <v>13</v>
      </c>
      <c r="B15" s="6"/>
      <c r="C15" s="20"/>
      <c r="D15" s="26">
        <f>G15+J15</f>
        <v>434641.33</v>
      </c>
      <c r="E15" s="26">
        <f>H15+K15</f>
        <v>434641.33</v>
      </c>
      <c r="F15" s="26">
        <f>I15+L15</f>
        <v>434641.33</v>
      </c>
      <c r="G15" s="345">
        <v>434641.33</v>
      </c>
      <c r="H15" s="345">
        <v>434641.33</v>
      </c>
      <c r="I15" s="345">
        <v>434641.33</v>
      </c>
      <c r="J15" s="26"/>
      <c r="K15" s="26"/>
      <c r="L15" s="26"/>
      <c r="M15" s="36"/>
      <c r="N15" s="36"/>
      <c r="O15" s="36"/>
      <c r="P15" s="36"/>
      <c r="Q15" s="36"/>
      <c r="R15" s="36"/>
    </row>
    <row r="16" spans="1:18" ht="21.75" customHeight="1">
      <c r="A16" s="2" t="s">
        <v>396</v>
      </c>
      <c r="B16" s="20"/>
      <c r="C16" s="20"/>
      <c r="D16" s="26">
        <f t="shared" si="1"/>
        <v>4022442.41</v>
      </c>
      <c r="E16" s="26">
        <f t="shared" si="1"/>
        <v>4022442.41</v>
      </c>
      <c r="F16" s="26">
        <f t="shared" si="1"/>
        <v>4022442.41</v>
      </c>
      <c r="G16" s="26">
        <v>4022442.41</v>
      </c>
      <c r="H16" s="26">
        <f>G16</f>
        <v>4022442.41</v>
      </c>
      <c r="I16" s="26">
        <f>H16</f>
        <v>4022442.41</v>
      </c>
      <c r="J16" s="26"/>
      <c r="K16" s="26"/>
      <c r="L16" s="26"/>
      <c r="M16" s="36"/>
      <c r="N16" s="36"/>
      <c r="O16" s="36"/>
      <c r="P16" s="36"/>
      <c r="Q16" s="36"/>
      <c r="R16" s="36"/>
    </row>
    <row r="17" spans="1:18" ht="26.25" customHeight="1">
      <c r="A17" s="199" t="s">
        <v>47</v>
      </c>
      <c r="B17" s="6"/>
      <c r="C17" s="20"/>
      <c r="D17" s="26">
        <f t="shared" si="1"/>
        <v>497550</v>
      </c>
      <c r="E17" s="26">
        <f t="shared" si="1"/>
        <v>497550</v>
      </c>
      <c r="F17" s="26">
        <f t="shared" si="1"/>
        <v>497550</v>
      </c>
      <c r="G17" s="222">
        <v>497550</v>
      </c>
      <c r="H17" s="222">
        <v>497550</v>
      </c>
      <c r="I17" s="222">
        <v>497550</v>
      </c>
      <c r="J17" s="26"/>
      <c r="K17" s="26"/>
      <c r="L17" s="26"/>
      <c r="M17" s="36"/>
      <c r="N17" s="36"/>
      <c r="O17" s="36"/>
      <c r="P17" s="36"/>
      <c r="Q17" s="36"/>
      <c r="R17" s="36"/>
    </row>
    <row r="18" spans="1:18" ht="25.5" customHeight="1">
      <c r="A18" s="2" t="s">
        <v>456</v>
      </c>
      <c r="B18" s="20"/>
      <c r="C18" s="20"/>
      <c r="D18" s="26">
        <f t="shared" si="1"/>
        <v>25700337.42</v>
      </c>
      <c r="E18" s="26">
        <f t="shared" si="1"/>
        <v>25700337.42</v>
      </c>
      <c r="F18" s="26">
        <f t="shared" si="1"/>
        <v>25700337.42</v>
      </c>
      <c r="G18" s="26">
        <v>25700337.42</v>
      </c>
      <c r="H18" s="26">
        <v>25700337.42</v>
      </c>
      <c r="I18" s="26">
        <v>25700337.42</v>
      </c>
      <c r="J18" s="26"/>
      <c r="K18" s="26"/>
      <c r="L18" s="26"/>
      <c r="M18" s="36"/>
      <c r="N18" s="36"/>
      <c r="O18" s="36"/>
      <c r="P18" s="36"/>
      <c r="Q18" s="36"/>
      <c r="R18" s="36"/>
    </row>
    <row r="19" spans="1:18" ht="46.5" customHeight="1">
      <c r="A19" s="2" t="s">
        <v>222</v>
      </c>
      <c r="B19" s="6">
        <v>2001</v>
      </c>
      <c r="C19" s="20"/>
      <c r="D19" s="25">
        <f t="shared" si="1"/>
        <v>122709902.1399993</v>
      </c>
      <c r="E19" s="25">
        <f t="shared" si="1"/>
        <v>122712002.1399993</v>
      </c>
      <c r="F19" s="25">
        <f t="shared" si="1"/>
        <v>122718002.1399993</v>
      </c>
      <c r="G19" s="325">
        <f>SUM(G20:G107)</f>
        <v>122709902.1399993</v>
      </c>
      <c r="H19" s="325">
        <f>SUM(H20:H107)</f>
        <v>122712002.1399993</v>
      </c>
      <c r="I19" s="325">
        <f>SUM(I20:I107)</f>
        <v>122718002.1399993</v>
      </c>
      <c r="J19" s="26">
        <v>0</v>
      </c>
      <c r="K19" s="26">
        <v>0</v>
      </c>
      <c r="L19" s="26">
        <v>0</v>
      </c>
      <c r="M19" s="36"/>
      <c r="N19" s="36"/>
      <c r="O19" s="36"/>
      <c r="P19" s="36"/>
      <c r="Q19" s="36"/>
      <c r="R19" s="36"/>
    </row>
    <row r="20" spans="1:18" ht="38.25" customHeight="1">
      <c r="A20" s="198" t="s">
        <v>41</v>
      </c>
      <c r="B20" s="6"/>
      <c r="C20" s="20"/>
      <c r="D20" s="26">
        <f aca="true" t="shared" si="2" ref="D20:D83">G20+J20</f>
        <v>663376.9</v>
      </c>
      <c r="E20" s="26">
        <f aca="true" t="shared" si="3" ref="E20:E83">H20+K20</f>
        <v>663376.9</v>
      </c>
      <c r="F20" s="26">
        <f aca="true" t="shared" si="4" ref="F20:F83">I20+L20</f>
        <v>663376.9</v>
      </c>
      <c r="G20" s="222">
        <v>663376.9</v>
      </c>
      <c r="H20" s="222">
        <v>663376.9</v>
      </c>
      <c r="I20" s="222">
        <v>663376.9</v>
      </c>
      <c r="J20" s="26"/>
      <c r="K20" s="26"/>
      <c r="L20" s="26"/>
      <c r="M20" s="36"/>
      <c r="N20" s="36"/>
      <c r="O20" s="36"/>
      <c r="P20" s="36"/>
      <c r="Q20" s="36"/>
      <c r="R20" s="36"/>
    </row>
    <row r="21" spans="1:18" ht="26.25" customHeight="1">
      <c r="A21" s="198" t="s">
        <v>42</v>
      </c>
      <c r="B21" s="6"/>
      <c r="C21" s="20"/>
      <c r="D21" s="26">
        <f t="shared" si="2"/>
        <v>27600</v>
      </c>
      <c r="E21" s="26">
        <f t="shared" si="3"/>
        <v>27600</v>
      </c>
      <c r="F21" s="26">
        <f t="shared" si="4"/>
        <v>27600</v>
      </c>
      <c r="G21" s="222">
        <v>27600</v>
      </c>
      <c r="H21" s="222">
        <v>27600</v>
      </c>
      <c r="I21" s="222">
        <v>27600</v>
      </c>
      <c r="J21" s="26"/>
      <c r="K21" s="26"/>
      <c r="L21" s="26"/>
      <c r="M21" s="36"/>
      <c r="N21" s="36"/>
      <c r="O21" s="36"/>
      <c r="P21" s="36"/>
      <c r="Q21" s="36"/>
      <c r="R21" s="36"/>
    </row>
    <row r="22" spans="1:18" ht="26.25" customHeight="1">
      <c r="A22" s="198" t="s">
        <v>43</v>
      </c>
      <c r="B22" s="6"/>
      <c r="C22" s="20"/>
      <c r="D22" s="26">
        <f t="shared" si="2"/>
        <v>72110</v>
      </c>
      <c r="E22" s="26">
        <f t="shared" si="3"/>
        <v>72110</v>
      </c>
      <c r="F22" s="26">
        <f t="shared" si="4"/>
        <v>72110</v>
      </c>
      <c r="G22" s="222">
        <v>72110</v>
      </c>
      <c r="H22" s="222">
        <v>72110</v>
      </c>
      <c r="I22" s="222">
        <v>72110</v>
      </c>
      <c r="J22" s="26"/>
      <c r="K22" s="26"/>
      <c r="L22" s="26"/>
      <c r="M22" s="36"/>
      <c r="N22" s="36"/>
      <c r="O22" s="36"/>
      <c r="P22" s="36"/>
      <c r="Q22" s="36"/>
      <c r="R22" s="36"/>
    </row>
    <row r="23" spans="1:18" ht="26.25" customHeight="1">
      <c r="A23" s="198" t="s">
        <v>44</v>
      </c>
      <c r="B23" s="6"/>
      <c r="C23" s="20"/>
      <c r="D23" s="26">
        <f t="shared" si="2"/>
        <v>8640</v>
      </c>
      <c r="E23" s="26">
        <f t="shared" si="3"/>
        <v>8640</v>
      </c>
      <c r="F23" s="26">
        <f t="shared" si="4"/>
        <v>8640</v>
      </c>
      <c r="G23" s="222">
        <v>8640</v>
      </c>
      <c r="H23" s="222">
        <v>8640</v>
      </c>
      <c r="I23" s="222">
        <v>8640</v>
      </c>
      <c r="J23" s="26"/>
      <c r="K23" s="26"/>
      <c r="L23" s="26"/>
      <c r="M23" s="36"/>
      <c r="N23" s="36"/>
      <c r="O23" s="36"/>
      <c r="P23" s="36"/>
      <c r="Q23" s="36"/>
      <c r="R23" s="36"/>
    </row>
    <row r="24" spans="1:18" ht="26.25" customHeight="1">
      <c r="A24" s="199" t="s">
        <v>45</v>
      </c>
      <c r="B24" s="6"/>
      <c r="C24" s="20"/>
      <c r="D24" s="26">
        <f t="shared" si="2"/>
        <v>618000</v>
      </c>
      <c r="E24" s="26">
        <f t="shared" si="3"/>
        <v>618000</v>
      </c>
      <c r="F24" s="26">
        <f t="shared" si="4"/>
        <v>618000</v>
      </c>
      <c r="G24" s="222">
        <v>618000</v>
      </c>
      <c r="H24" s="222">
        <v>618000</v>
      </c>
      <c r="I24" s="222">
        <v>618000</v>
      </c>
      <c r="J24" s="26"/>
      <c r="K24" s="26"/>
      <c r="L24" s="26"/>
      <c r="M24" s="36"/>
      <c r="N24" s="36"/>
      <c r="O24" s="36"/>
      <c r="P24" s="36"/>
      <c r="Q24" s="36"/>
      <c r="R24" s="36"/>
    </row>
    <row r="25" spans="1:18" ht="26.25" customHeight="1">
      <c r="A25" s="199" t="s">
        <v>46</v>
      </c>
      <c r="B25" s="6"/>
      <c r="C25" s="20"/>
      <c r="D25" s="26">
        <f t="shared" si="2"/>
        <v>150000</v>
      </c>
      <c r="E25" s="26">
        <f t="shared" si="3"/>
        <v>150000</v>
      </c>
      <c r="F25" s="26">
        <f t="shared" si="4"/>
        <v>150000</v>
      </c>
      <c r="G25" s="222">
        <v>150000</v>
      </c>
      <c r="H25" s="222">
        <v>150000</v>
      </c>
      <c r="I25" s="222">
        <v>150000</v>
      </c>
      <c r="J25" s="26"/>
      <c r="K25" s="26"/>
      <c r="L25" s="26"/>
      <c r="M25" s="36"/>
      <c r="N25" s="36"/>
      <c r="O25" s="36"/>
      <c r="P25" s="36"/>
      <c r="Q25" s="36"/>
      <c r="R25" s="36"/>
    </row>
    <row r="26" spans="1:18" ht="26.25" customHeight="1">
      <c r="A26" s="199" t="s">
        <v>47</v>
      </c>
      <c r="B26" s="6"/>
      <c r="C26" s="20"/>
      <c r="D26" s="26">
        <f t="shared" si="2"/>
        <v>2702450</v>
      </c>
      <c r="E26" s="26">
        <f t="shared" si="3"/>
        <v>2702450</v>
      </c>
      <c r="F26" s="26">
        <f t="shared" si="4"/>
        <v>2702450</v>
      </c>
      <c r="G26" s="222">
        <f>3200000-G17</f>
        <v>2702450</v>
      </c>
      <c r="H26" s="222">
        <f>3200000-H17</f>
        <v>2702450</v>
      </c>
      <c r="I26" s="222">
        <f>3200000-I17</f>
        <v>2702450</v>
      </c>
      <c r="J26" s="26"/>
      <c r="K26" s="26"/>
      <c r="L26" s="26"/>
      <c r="M26" s="36"/>
      <c r="N26" s="36"/>
      <c r="O26" s="36"/>
      <c r="P26" s="36"/>
      <c r="Q26" s="36"/>
      <c r="R26" s="36"/>
    </row>
    <row r="27" spans="1:18" ht="26.25" customHeight="1">
      <c r="A27" s="208" t="s">
        <v>48</v>
      </c>
      <c r="B27" s="6"/>
      <c r="C27" s="20"/>
      <c r="D27" s="26">
        <f t="shared" si="2"/>
        <v>100000</v>
      </c>
      <c r="E27" s="26">
        <f t="shared" si="3"/>
        <v>100000</v>
      </c>
      <c r="F27" s="26">
        <f t="shared" si="4"/>
        <v>100000</v>
      </c>
      <c r="G27" s="225">
        <v>100000</v>
      </c>
      <c r="H27" s="225">
        <v>100000</v>
      </c>
      <c r="I27" s="225">
        <v>100000</v>
      </c>
      <c r="J27" s="26"/>
      <c r="K27" s="26"/>
      <c r="L27" s="26"/>
      <c r="M27" s="36"/>
      <c r="N27" s="36"/>
      <c r="O27" s="36"/>
      <c r="P27" s="36"/>
      <c r="Q27" s="36"/>
      <c r="R27" s="36"/>
    </row>
    <row r="28" spans="1:18" ht="26.25" customHeight="1">
      <c r="A28" s="209" t="s">
        <v>49</v>
      </c>
      <c r="B28" s="6"/>
      <c r="C28" s="20"/>
      <c r="D28" s="26">
        <f t="shared" si="2"/>
        <v>31140</v>
      </c>
      <c r="E28" s="26">
        <f t="shared" si="3"/>
        <v>31140</v>
      </c>
      <c r="F28" s="26">
        <f t="shared" si="4"/>
        <v>31140</v>
      </c>
      <c r="G28" s="225">
        <v>31140</v>
      </c>
      <c r="H28" s="225">
        <v>31140</v>
      </c>
      <c r="I28" s="225">
        <v>31140</v>
      </c>
      <c r="J28" s="26"/>
      <c r="K28" s="26"/>
      <c r="L28" s="26"/>
      <c r="M28" s="36"/>
      <c r="N28" s="36"/>
      <c r="O28" s="36"/>
      <c r="P28" s="36"/>
      <c r="Q28" s="36"/>
      <c r="R28" s="36"/>
    </row>
    <row r="29" spans="1:18" ht="26.25" customHeight="1">
      <c r="A29" s="209" t="s">
        <v>50</v>
      </c>
      <c r="B29" s="6"/>
      <c r="C29" s="20"/>
      <c r="D29" s="26">
        <f t="shared" si="2"/>
        <v>178000</v>
      </c>
      <c r="E29" s="26">
        <f t="shared" si="3"/>
        <v>178000</v>
      </c>
      <c r="F29" s="26">
        <f t="shared" si="4"/>
        <v>178000</v>
      </c>
      <c r="G29" s="225">
        <v>178000</v>
      </c>
      <c r="H29" s="225">
        <v>178000</v>
      </c>
      <c r="I29" s="225">
        <v>178000</v>
      </c>
      <c r="J29" s="26"/>
      <c r="K29" s="26"/>
      <c r="L29" s="26"/>
      <c r="M29" s="36"/>
      <c r="N29" s="36"/>
      <c r="O29" s="36"/>
      <c r="P29" s="36"/>
      <c r="Q29" s="36"/>
      <c r="R29" s="36"/>
    </row>
    <row r="30" spans="1:18" ht="26.25" customHeight="1">
      <c r="A30" s="198" t="s">
        <v>51</v>
      </c>
      <c r="B30" s="6"/>
      <c r="C30" s="20"/>
      <c r="D30" s="26">
        <f t="shared" si="2"/>
        <v>180000</v>
      </c>
      <c r="E30" s="26">
        <f t="shared" si="3"/>
        <v>180000</v>
      </c>
      <c r="F30" s="26">
        <f t="shared" si="4"/>
        <v>180000</v>
      </c>
      <c r="G30" s="222">
        <v>180000</v>
      </c>
      <c r="H30" s="222">
        <v>180000</v>
      </c>
      <c r="I30" s="222">
        <v>180000</v>
      </c>
      <c r="J30" s="26"/>
      <c r="K30" s="26"/>
      <c r="L30" s="26"/>
      <c r="M30" s="36"/>
      <c r="N30" s="36"/>
      <c r="O30" s="36"/>
      <c r="P30" s="36"/>
      <c r="Q30" s="36"/>
      <c r="R30" s="36"/>
    </row>
    <row r="31" spans="1:18" ht="38.25" customHeight="1">
      <c r="A31" s="198" t="s">
        <v>52</v>
      </c>
      <c r="B31" s="6"/>
      <c r="C31" s="20"/>
      <c r="D31" s="26">
        <f t="shared" si="2"/>
        <v>37200</v>
      </c>
      <c r="E31" s="26">
        <f t="shared" si="3"/>
        <v>37200</v>
      </c>
      <c r="F31" s="26">
        <f t="shared" si="4"/>
        <v>37200</v>
      </c>
      <c r="G31" s="222">
        <v>37200</v>
      </c>
      <c r="H31" s="222">
        <v>37200</v>
      </c>
      <c r="I31" s="222">
        <v>37200</v>
      </c>
      <c r="J31" s="26"/>
      <c r="K31" s="26"/>
      <c r="L31" s="26"/>
      <c r="M31" s="36"/>
      <c r="N31" s="36"/>
      <c r="O31" s="36"/>
      <c r="P31" s="36"/>
      <c r="Q31" s="36"/>
      <c r="R31" s="36"/>
    </row>
    <row r="32" spans="1:18" ht="38.25" customHeight="1">
      <c r="A32" s="198" t="s">
        <v>53</v>
      </c>
      <c r="B32" s="6"/>
      <c r="C32" s="20"/>
      <c r="D32" s="26">
        <f t="shared" si="2"/>
        <v>70000</v>
      </c>
      <c r="E32" s="26">
        <f t="shared" si="3"/>
        <v>70000</v>
      </c>
      <c r="F32" s="26">
        <f t="shared" si="4"/>
        <v>70000</v>
      </c>
      <c r="G32" s="222">
        <v>70000</v>
      </c>
      <c r="H32" s="222">
        <v>70000</v>
      </c>
      <c r="I32" s="222">
        <v>70000</v>
      </c>
      <c r="J32" s="26"/>
      <c r="K32" s="26"/>
      <c r="L32" s="26"/>
      <c r="M32" s="36"/>
      <c r="N32" s="36"/>
      <c r="O32" s="36"/>
      <c r="P32" s="36"/>
      <c r="Q32" s="36"/>
      <c r="R32" s="36"/>
    </row>
    <row r="33" spans="1:18" ht="42" customHeight="1">
      <c r="A33" s="198" t="s">
        <v>76</v>
      </c>
      <c r="B33" s="6"/>
      <c r="C33" s="20"/>
      <c r="D33" s="26">
        <f t="shared" si="2"/>
        <v>113400</v>
      </c>
      <c r="E33" s="26">
        <f t="shared" si="3"/>
        <v>113400</v>
      </c>
      <c r="F33" s="26">
        <f t="shared" si="4"/>
        <v>113400</v>
      </c>
      <c r="G33" s="222">
        <v>113400</v>
      </c>
      <c r="H33" s="222">
        <v>113400</v>
      </c>
      <c r="I33" s="222">
        <v>113400</v>
      </c>
      <c r="J33" s="26"/>
      <c r="K33" s="26"/>
      <c r="L33" s="26"/>
      <c r="M33" s="36"/>
      <c r="N33" s="36"/>
      <c r="O33" s="36"/>
      <c r="P33" s="36"/>
      <c r="Q33" s="36"/>
      <c r="R33" s="36"/>
    </row>
    <row r="34" spans="1:18" ht="43.5" customHeight="1">
      <c r="A34" s="214" t="s">
        <v>77</v>
      </c>
      <c r="B34" s="6"/>
      <c r="C34" s="20"/>
      <c r="D34" s="26">
        <f t="shared" si="2"/>
        <v>771160</v>
      </c>
      <c r="E34" s="26">
        <f t="shared" si="3"/>
        <v>771160</v>
      </c>
      <c r="F34" s="26">
        <f t="shared" si="4"/>
        <v>771160</v>
      </c>
      <c r="G34" s="222">
        <v>771160</v>
      </c>
      <c r="H34" s="222">
        <v>771160</v>
      </c>
      <c r="I34" s="222">
        <v>771160</v>
      </c>
      <c r="J34" s="26"/>
      <c r="K34" s="26"/>
      <c r="L34" s="26"/>
      <c r="M34" s="36"/>
      <c r="N34" s="36"/>
      <c r="O34" s="36"/>
      <c r="P34" s="36"/>
      <c r="Q34" s="36"/>
      <c r="R34" s="36"/>
    </row>
    <row r="35" spans="1:18" ht="42" customHeight="1">
      <c r="A35" s="215" t="s">
        <v>78</v>
      </c>
      <c r="B35" s="6"/>
      <c r="C35" s="20"/>
      <c r="D35" s="26">
        <f t="shared" si="2"/>
        <v>593000</v>
      </c>
      <c r="E35" s="26">
        <f t="shared" si="3"/>
        <v>593000</v>
      </c>
      <c r="F35" s="26">
        <f t="shared" si="4"/>
        <v>593000</v>
      </c>
      <c r="G35" s="222">
        <v>593000</v>
      </c>
      <c r="H35" s="222">
        <v>593000</v>
      </c>
      <c r="I35" s="222">
        <v>593000</v>
      </c>
      <c r="J35" s="26"/>
      <c r="K35" s="26"/>
      <c r="L35" s="26"/>
      <c r="M35" s="36"/>
      <c r="N35" s="36"/>
      <c r="O35" s="36"/>
      <c r="P35" s="36"/>
      <c r="Q35" s="36"/>
      <c r="R35" s="36"/>
    </row>
    <row r="36" spans="1:18" ht="40.5" customHeight="1">
      <c r="A36" s="198" t="s">
        <v>79</v>
      </c>
      <c r="B36" s="6"/>
      <c r="C36" s="20"/>
      <c r="D36" s="26">
        <f t="shared" si="2"/>
        <v>3560000</v>
      </c>
      <c r="E36" s="26">
        <f t="shared" si="3"/>
        <v>3560000</v>
      </c>
      <c r="F36" s="26">
        <f t="shared" si="4"/>
        <v>3560000</v>
      </c>
      <c r="G36" s="222">
        <v>3560000</v>
      </c>
      <c r="H36" s="222">
        <v>3560000</v>
      </c>
      <c r="I36" s="222">
        <v>3560000</v>
      </c>
      <c r="J36" s="26"/>
      <c r="K36" s="26"/>
      <c r="L36" s="26"/>
      <c r="M36" s="36"/>
      <c r="N36" s="36"/>
      <c r="O36" s="36"/>
      <c r="P36" s="36"/>
      <c r="Q36" s="36"/>
      <c r="R36" s="36"/>
    </row>
    <row r="37" spans="1:18" ht="41.25" customHeight="1">
      <c r="A37" s="198" t="s">
        <v>80</v>
      </c>
      <c r="B37" s="6"/>
      <c r="C37" s="20"/>
      <c r="D37" s="26">
        <f t="shared" si="2"/>
        <v>452000</v>
      </c>
      <c r="E37" s="26">
        <f t="shared" si="3"/>
        <v>452000</v>
      </c>
      <c r="F37" s="26">
        <f t="shared" si="4"/>
        <v>452000</v>
      </c>
      <c r="G37" s="222">
        <v>452000</v>
      </c>
      <c r="H37" s="222">
        <v>452000</v>
      </c>
      <c r="I37" s="222">
        <v>452000</v>
      </c>
      <c r="J37" s="26"/>
      <c r="K37" s="26"/>
      <c r="L37" s="26"/>
      <c r="M37" s="36"/>
      <c r="N37" s="36"/>
      <c r="O37" s="36"/>
      <c r="P37" s="36"/>
      <c r="Q37" s="36"/>
      <c r="R37" s="36"/>
    </row>
    <row r="38" spans="1:18" ht="41.25" customHeight="1">
      <c r="A38" s="198" t="s">
        <v>81</v>
      </c>
      <c r="B38" s="6"/>
      <c r="C38" s="20"/>
      <c r="D38" s="26">
        <f t="shared" si="2"/>
        <v>90000</v>
      </c>
      <c r="E38" s="26">
        <f t="shared" si="3"/>
        <v>90000</v>
      </c>
      <c r="F38" s="26">
        <f t="shared" si="4"/>
        <v>90000</v>
      </c>
      <c r="G38" s="222">
        <v>90000</v>
      </c>
      <c r="H38" s="222">
        <v>90000</v>
      </c>
      <c r="I38" s="222">
        <v>90000</v>
      </c>
      <c r="J38" s="26"/>
      <c r="K38" s="26"/>
      <c r="L38" s="26"/>
      <c r="M38" s="36"/>
      <c r="N38" s="36"/>
      <c r="O38" s="36"/>
      <c r="P38" s="36"/>
      <c r="Q38" s="36"/>
      <c r="R38" s="36"/>
    </row>
    <row r="39" spans="1:18" ht="24.75" customHeight="1">
      <c r="A39" s="199" t="s">
        <v>82</v>
      </c>
      <c r="B39" s="6"/>
      <c r="C39" s="20"/>
      <c r="D39" s="26">
        <f t="shared" si="2"/>
        <v>70000</v>
      </c>
      <c r="E39" s="26">
        <f t="shared" si="3"/>
        <v>70000</v>
      </c>
      <c r="F39" s="26">
        <f t="shared" si="4"/>
        <v>70000</v>
      </c>
      <c r="G39" s="222">
        <v>70000</v>
      </c>
      <c r="H39" s="222">
        <v>70000</v>
      </c>
      <c r="I39" s="222">
        <v>70000</v>
      </c>
      <c r="J39" s="26"/>
      <c r="K39" s="26"/>
      <c r="L39" s="26"/>
      <c r="M39" s="36"/>
      <c r="N39" s="36"/>
      <c r="O39" s="36"/>
      <c r="P39" s="36"/>
      <c r="Q39" s="36"/>
      <c r="R39" s="36"/>
    </row>
    <row r="40" spans="1:18" ht="30" customHeight="1">
      <c r="A40" s="338" t="s">
        <v>506</v>
      </c>
      <c r="B40" s="6"/>
      <c r="C40" s="20"/>
      <c r="D40" s="26">
        <f t="shared" si="2"/>
        <v>6800</v>
      </c>
      <c r="E40" s="26">
        <f t="shared" si="3"/>
        <v>6800</v>
      </c>
      <c r="F40" s="26">
        <f t="shared" si="4"/>
        <v>6800</v>
      </c>
      <c r="G40" s="222">
        <v>6800</v>
      </c>
      <c r="H40" s="222">
        <v>6800</v>
      </c>
      <c r="I40" s="222">
        <v>6800</v>
      </c>
      <c r="J40" s="26"/>
      <c r="K40" s="26"/>
      <c r="L40" s="26"/>
      <c r="M40" s="36"/>
      <c r="N40" s="36"/>
      <c r="O40" s="36"/>
      <c r="P40" s="36"/>
      <c r="Q40" s="36"/>
      <c r="R40" s="36"/>
    </row>
    <row r="41" spans="1:18" ht="54.75" customHeight="1">
      <c r="A41" s="338" t="s">
        <v>507</v>
      </c>
      <c r="B41" s="6"/>
      <c r="C41" s="20"/>
      <c r="D41" s="26">
        <f t="shared" si="2"/>
        <v>15000</v>
      </c>
      <c r="E41" s="26">
        <f t="shared" si="3"/>
        <v>15000</v>
      </c>
      <c r="F41" s="26">
        <f t="shared" si="4"/>
        <v>15000</v>
      </c>
      <c r="G41" s="222">
        <v>15000</v>
      </c>
      <c r="H41" s="222">
        <v>15000</v>
      </c>
      <c r="I41" s="222">
        <v>15000</v>
      </c>
      <c r="J41" s="26"/>
      <c r="K41" s="26"/>
      <c r="L41" s="26"/>
      <c r="M41" s="36"/>
      <c r="N41" s="36"/>
      <c r="O41" s="36"/>
      <c r="P41" s="36"/>
      <c r="Q41" s="36"/>
      <c r="R41" s="36"/>
    </row>
    <row r="42" spans="1:18" ht="26.25" customHeight="1">
      <c r="A42" s="338" t="s">
        <v>508</v>
      </c>
      <c r="B42" s="6"/>
      <c r="C42" s="20"/>
      <c r="D42" s="26">
        <f t="shared" si="2"/>
        <v>8650</v>
      </c>
      <c r="E42" s="26">
        <f t="shared" si="3"/>
        <v>8650</v>
      </c>
      <c r="F42" s="26">
        <f t="shared" si="4"/>
        <v>8650</v>
      </c>
      <c r="G42" s="222">
        <v>8650</v>
      </c>
      <c r="H42" s="222">
        <v>8650</v>
      </c>
      <c r="I42" s="222">
        <v>8650</v>
      </c>
      <c r="J42" s="26"/>
      <c r="K42" s="26"/>
      <c r="L42" s="26"/>
      <c r="M42" s="36"/>
      <c r="N42" s="36"/>
      <c r="O42" s="36"/>
      <c r="P42" s="36"/>
      <c r="Q42" s="36"/>
      <c r="R42" s="36"/>
    </row>
    <row r="43" spans="1:18" ht="26.25" customHeight="1">
      <c r="A43" s="198" t="s">
        <v>83</v>
      </c>
      <c r="B43" s="6"/>
      <c r="C43" s="20"/>
      <c r="D43" s="26">
        <f t="shared" si="2"/>
        <v>170000</v>
      </c>
      <c r="E43" s="26">
        <f t="shared" si="3"/>
        <v>170000</v>
      </c>
      <c r="F43" s="26">
        <f t="shared" si="4"/>
        <v>170000</v>
      </c>
      <c r="G43" s="222">
        <v>170000</v>
      </c>
      <c r="H43" s="222">
        <v>170000</v>
      </c>
      <c r="I43" s="222">
        <v>170000</v>
      </c>
      <c r="J43" s="26"/>
      <c r="K43" s="26"/>
      <c r="L43" s="26"/>
      <c r="M43" s="36"/>
      <c r="N43" s="36"/>
      <c r="O43" s="36"/>
      <c r="P43" s="36"/>
      <c r="Q43" s="36"/>
      <c r="R43" s="36"/>
    </row>
    <row r="44" spans="1:18" ht="26.25" customHeight="1">
      <c r="A44" s="198" t="s">
        <v>84</v>
      </c>
      <c r="B44" s="6"/>
      <c r="C44" s="20"/>
      <c r="D44" s="26">
        <f t="shared" si="2"/>
        <v>209550</v>
      </c>
      <c r="E44" s="26">
        <f t="shared" si="3"/>
        <v>209550</v>
      </c>
      <c r="F44" s="26">
        <f t="shared" si="4"/>
        <v>209550</v>
      </c>
      <c r="G44" s="222">
        <v>209550</v>
      </c>
      <c r="H44" s="222">
        <v>209550</v>
      </c>
      <c r="I44" s="222">
        <v>209550</v>
      </c>
      <c r="J44" s="26"/>
      <c r="K44" s="26"/>
      <c r="L44" s="26"/>
      <c r="M44" s="36"/>
      <c r="N44" s="36"/>
      <c r="O44" s="36"/>
      <c r="P44" s="36"/>
      <c r="Q44" s="36"/>
      <c r="R44" s="36"/>
    </row>
    <row r="45" spans="1:18" ht="26.25" customHeight="1">
      <c r="A45" s="198" t="s">
        <v>85</v>
      </c>
      <c r="B45" s="6"/>
      <c r="C45" s="20"/>
      <c r="D45" s="26">
        <f t="shared" si="2"/>
        <v>75000</v>
      </c>
      <c r="E45" s="26">
        <f t="shared" si="3"/>
        <v>75000</v>
      </c>
      <c r="F45" s="26">
        <f t="shared" si="4"/>
        <v>75000</v>
      </c>
      <c r="G45" s="222">
        <v>75000</v>
      </c>
      <c r="H45" s="222">
        <v>75000</v>
      </c>
      <c r="I45" s="222">
        <v>75000</v>
      </c>
      <c r="J45" s="26"/>
      <c r="K45" s="26"/>
      <c r="L45" s="26"/>
      <c r="M45" s="36"/>
      <c r="N45" s="36"/>
      <c r="O45" s="36"/>
      <c r="P45" s="36"/>
      <c r="Q45" s="36"/>
      <c r="R45" s="36"/>
    </row>
    <row r="46" spans="1:18" ht="26.25" customHeight="1">
      <c r="A46" s="198" t="s">
        <v>99</v>
      </c>
      <c r="B46" s="6"/>
      <c r="C46" s="20"/>
      <c r="D46" s="26">
        <f t="shared" si="2"/>
        <v>15000</v>
      </c>
      <c r="E46" s="26">
        <f t="shared" si="3"/>
        <v>15000</v>
      </c>
      <c r="F46" s="26">
        <f t="shared" si="4"/>
        <v>15000</v>
      </c>
      <c r="G46" s="222">
        <v>15000</v>
      </c>
      <c r="H46" s="222">
        <v>15000</v>
      </c>
      <c r="I46" s="222">
        <v>15000</v>
      </c>
      <c r="J46" s="26"/>
      <c r="K46" s="26"/>
      <c r="L46" s="26"/>
      <c r="M46" s="36"/>
      <c r="N46" s="36"/>
      <c r="O46" s="36"/>
      <c r="P46" s="36"/>
      <c r="Q46" s="36"/>
      <c r="R46" s="36"/>
    </row>
    <row r="47" spans="1:18" ht="26.25" customHeight="1">
      <c r="A47" s="198" t="s">
        <v>100</v>
      </c>
      <c r="B47" s="6"/>
      <c r="C47" s="20"/>
      <c r="D47" s="26">
        <f t="shared" si="2"/>
        <v>40000</v>
      </c>
      <c r="E47" s="26">
        <f t="shared" si="3"/>
        <v>40000</v>
      </c>
      <c r="F47" s="26">
        <f t="shared" si="4"/>
        <v>40000</v>
      </c>
      <c r="G47" s="222">
        <v>40000</v>
      </c>
      <c r="H47" s="222">
        <v>40000</v>
      </c>
      <c r="I47" s="222">
        <v>40000</v>
      </c>
      <c r="J47" s="26"/>
      <c r="K47" s="26"/>
      <c r="L47" s="26"/>
      <c r="M47" s="36"/>
      <c r="N47" s="36"/>
      <c r="O47" s="36"/>
      <c r="P47" s="36"/>
      <c r="Q47" s="36"/>
      <c r="R47" s="36"/>
    </row>
    <row r="48" spans="1:18" ht="26.25" customHeight="1">
      <c r="A48" s="198" t="s">
        <v>101</v>
      </c>
      <c r="B48" s="230"/>
      <c r="C48" s="342"/>
      <c r="D48" s="229">
        <f t="shared" si="2"/>
        <v>170000</v>
      </c>
      <c r="E48" s="229">
        <f t="shared" si="3"/>
        <v>170000</v>
      </c>
      <c r="F48" s="229">
        <f t="shared" si="4"/>
        <v>170000</v>
      </c>
      <c r="G48" s="274">
        <v>170000</v>
      </c>
      <c r="H48" s="274">
        <v>170000</v>
      </c>
      <c r="I48" s="274">
        <v>170000</v>
      </c>
      <c r="J48" s="26"/>
      <c r="K48" s="26"/>
      <c r="L48" s="26"/>
      <c r="M48" s="36"/>
      <c r="N48" s="36"/>
      <c r="O48" s="36"/>
      <c r="P48" s="36"/>
      <c r="Q48" s="36"/>
      <c r="R48" s="36"/>
    </row>
    <row r="49" spans="1:18" ht="38.25" customHeight="1">
      <c r="A49" s="214" t="s">
        <v>102</v>
      </c>
      <c r="B49" s="6"/>
      <c r="C49" s="20"/>
      <c r="D49" s="26">
        <f t="shared" si="2"/>
        <v>2397817.6</v>
      </c>
      <c r="E49" s="26">
        <f t="shared" si="3"/>
        <v>2397817.6</v>
      </c>
      <c r="F49" s="26">
        <f t="shared" si="4"/>
        <v>2397817.6</v>
      </c>
      <c r="G49" s="274">
        <f>2860000-462182.4</f>
        <v>2397817.6</v>
      </c>
      <c r="H49" s="274">
        <f>2860000-462182.4</f>
        <v>2397817.6</v>
      </c>
      <c r="I49" s="274">
        <f>2860000-462182.4</f>
        <v>2397817.6</v>
      </c>
      <c r="J49" s="26"/>
      <c r="K49" s="26"/>
      <c r="L49" s="26"/>
      <c r="M49" s="36"/>
      <c r="N49" s="36"/>
      <c r="O49" s="36"/>
      <c r="P49" s="36"/>
      <c r="Q49" s="36"/>
      <c r="R49" s="36"/>
    </row>
    <row r="50" spans="1:18" ht="26.25" customHeight="1">
      <c r="A50" s="219" t="s">
        <v>103</v>
      </c>
      <c r="B50" s="6"/>
      <c r="C50" s="20"/>
      <c r="D50" s="26">
        <f t="shared" si="2"/>
        <v>675000</v>
      </c>
      <c r="E50" s="26">
        <f t="shared" si="3"/>
        <v>675000</v>
      </c>
      <c r="F50" s="26">
        <f t="shared" si="4"/>
        <v>675000</v>
      </c>
      <c r="G50" s="222">
        <v>675000</v>
      </c>
      <c r="H50" s="222">
        <v>675000</v>
      </c>
      <c r="I50" s="222">
        <v>675000</v>
      </c>
      <c r="J50" s="26"/>
      <c r="K50" s="26"/>
      <c r="L50" s="26"/>
      <c r="M50" s="36"/>
      <c r="N50" s="36"/>
      <c r="O50" s="36"/>
      <c r="P50" s="36"/>
      <c r="Q50" s="36"/>
      <c r="R50" s="36"/>
    </row>
    <row r="51" spans="1:18" ht="26.25" customHeight="1">
      <c r="A51" s="219" t="s">
        <v>104</v>
      </c>
      <c r="B51" s="6"/>
      <c r="C51" s="20"/>
      <c r="D51" s="26">
        <f t="shared" si="2"/>
        <v>432000</v>
      </c>
      <c r="E51" s="26">
        <f t="shared" si="3"/>
        <v>432000</v>
      </c>
      <c r="F51" s="26">
        <f t="shared" si="4"/>
        <v>432000</v>
      </c>
      <c r="G51" s="222">
        <v>432000</v>
      </c>
      <c r="H51" s="222">
        <v>432000</v>
      </c>
      <c r="I51" s="222">
        <v>432000</v>
      </c>
      <c r="J51" s="26"/>
      <c r="K51" s="26"/>
      <c r="L51" s="26"/>
      <c r="M51" s="36"/>
      <c r="N51" s="36"/>
      <c r="O51" s="36"/>
      <c r="P51" s="36"/>
      <c r="Q51" s="36"/>
      <c r="R51" s="36"/>
    </row>
    <row r="52" spans="1:18" ht="26.25" customHeight="1">
      <c r="A52" s="219" t="s">
        <v>105</v>
      </c>
      <c r="B52" s="6"/>
      <c r="C52" s="20"/>
      <c r="D52" s="26">
        <f t="shared" si="2"/>
        <v>140000</v>
      </c>
      <c r="E52" s="26">
        <f t="shared" si="3"/>
        <v>140000</v>
      </c>
      <c r="F52" s="26">
        <f t="shared" si="4"/>
        <v>140000</v>
      </c>
      <c r="G52" s="222">
        <v>140000</v>
      </c>
      <c r="H52" s="222">
        <v>140000</v>
      </c>
      <c r="I52" s="222">
        <v>140000</v>
      </c>
      <c r="J52" s="26"/>
      <c r="K52" s="26"/>
      <c r="L52" s="26"/>
      <c r="M52" s="36"/>
      <c r="N52" s="36"/>
      <c r="O52" s="36"/>
      <c r="P52" s="36"/>
      <c r="Q52" s="36"/>
      <c r="R52" s="36"/>
    </row>
    <row r="53" spans="1:18" ht="26.25" customHeight="1">
      <c r="A53" s="219" t="s">
        <v>106</v>
      </c>
      <c r="B53" s="6"/>
      <c r="C53" s="20"/>
      <c r="D53" s="26">
        <f t="shared" si="2"/>
        <v>330000</v>
      </c>
      <c r="E53" s="26">
        <f t="shared" si="3"/>
        <v>330000</v>
      </c>
      <c r="F53" s="26">
        <f t="shared" si="4"/>
        <v>330000</v>
      </c>
      <c r="G53" s="222">
        <v>330000</v>
      </c>
      <c r="H53" s="222">
        <v>330000</v>
      </c>
      <c r="I53" s="222">
        <v>330000</v>
      </c>
      <c r="J53" s="26"/>
      <c r="K53" s="26"/>
      <c r="L53" s="26"/>
      <c r="M53" s="36"/>
      <c r="N53" s="36"/>
      <c r="O53" s="36"/>
      <c r="P53" s="36"/>
      <c r="Q53" s="36"/>
      <c r="R53" s="36"/>
    </row>
    <row r="54" spans="1:18" ht="40.5" customHeight="1">
      <c r="A54" s="219" t="s">
        <v>107</v>
      </c>
      <c r="B54" s="6"/>
      <c r="C54" s="20"/>
      <c r="D54" s="26">
        <f t="shared" si="2"/>
        <v>31000</v>
      </c>
      <c r="E54" s="26">
        <f t="shared" si="3"/>
        <v>31000</v>
      </c>
      <c r="F54" s="26">
        <f t="shared" si="4"/>
        <v>31000</v>
      </c>
      <c r="G54" s="222">
        <v>31000</v>
      </c>
      <c r="H54" s="222">
        <v>31000</v>
      </c>
      <c r="I54" s="222">
        <v>31000</v>
      </c>
      <c r="J54" s="26"/>
      <c r="K54" s="26"/>
      <c r="L54" s="26"/>
      <c r="M54" s="36"/>
      <c r="N54" s="36"/>
      <c r="O54" s="36"/>
      <c r="P54" s="36"/>
      <c r="Q54" s="36"/>
      <c r="R54" s="36"/>
    </row>
    <row r="55" spans="1:18" ht="26.25" customHeight="1">
      <c r="A55" s="219" t="s">
        <v>112</v>
      </c>
      <c r="B55" s="6"/>
      <c r="C55" s="20"/>
      <c r="D55" s="26">
        <f t="shared" si="2"/>
        <v>360000</v>
      </c>
      <c r="E55" s="26">
        <f t="shared" si="3"/>
        <v>360000</v>
      </c>
      <c r="F55" s="26">
        <f t="shared" si="4"/>
        <v>360000</v>
      </c>
      <c r="G55" s="222">
        <v>360000</v>
      </c>
      <c r="H55" s="222">
        <v>360000</v>
      </c>
      <c r="I55" s="222">
        <v>360000</v>
      </c>
      <c r="J55" s="26"/>
      <c r="K55" s="26"/>
      <c r="L55" s="26"/>
      <c r="M55" s="36"/>
      <c r="N55" s="36"/>
      <c r="O55" s="36"/>
      <c r="P55" s="36"/>
      <c r="Q55" s="36"/>
      <c r="R55" s="36"/>
    </row>
    <row r="56" spans="1:18" ht="42" customHeight="1">
      <c r="A56" s="219" t="s">
        <v>113</v>
      </c>
      <c r="B56" s="6"/>
      <c r="C56" s="20"/>
      <c r="D56" s="26">
        <f t="shared" si="2"/>
        <v>70000</v>
      </c>
      <c r="E56" s="26">
        <f t="shared" si="3"/>
        <v>70000</v>
      </c>
      <c r="F56" s="26">
        <f t="shared" si="4"/>
        <v>70000</v>
      </c>
      <c r="G56" s="222">
        <v>70000</v>
      </c>
      <c r="H56" s="222">
        <v>70000</v>
      </c>
      <c r="I56" s="222">
        <v>70000</v>
      </c>
      <c r="J56" s="26"/>
      <c r="K56" s="26"/>
      <c r="L56" s="26"/>
      <c r="M56" s="36"/>
      <c r="N56" s="36"/>
      <c r="O56" s="36"/>
      <c r="P56" s="36"/>
      <c r="Q56" s="36"/>
      <c r="R56" s="36"/>
    </row>
    <row r="57" spans="1:18" ht="26.25" customHeight="1">
      <c r="A57" s="219" t="s">
        <v>114</v>
      </c>
      <c r="B57" s="6"/>
      <c r="C57" s="20"/>
      <c r="D57" s="26">
        <f t="shared" si="2"/>
        <v>46000</v>
      </c>
      <c r="E57" s="26">
        <f t="shared" si="3"/>
        <v>46000</v>
      </c>
      <c r="F57" s="26">
        <f t="shared" si="4"/>
        <v>46000</v>
      </c>
      <c r="G57" s="222">
        <v>46000</v>
      </c>
      <c r="H57" s="222">
        <v>46000</v>
      </c>
      <c r="I57" s="222">
        <v>46000</v>
      </c>
      <c r="J57" s="26"/>
      <c r="K57" s="26"/>
      <c r="L57" s="26"/>
      <c r="M57" s="36"/>
      <c r="N57" s="36"/>
      <c r="O57" s="36"/>
      <c r="P57" s="36"/>
      <c r="Q57" s="36"/>
      <c r="R57" s="36"/>
    </row>
    <row r="58" spans="1:18" ht="37.5" customHeight="1">
      <c r="A58" s="219" t="s">
        <v>115</v>
      </c>
      <c r="B58" s="6"/>
      <c r="C58" s="20"/>
      <c r="D58" s="26">
        <f t="shared" si="2"/>
        <v>66000</v>
      </c>
      <c r="E58" s="26">
        <f t="shared" si="3"/>
        <v>66000</v>
      </c>
      <c r="F58" s="26">
        <f t="shared" si="4"/>
        <v>66000</v>
      </c>
      <c r="G58" s="222">
        <v>66000</v>
      </c>
      <c r="H58" s="222">
        <v>66000</v>
      </c>
      <c r="I58" s="222">
        <v>66000</v>
      </c>
      <c r="J58" s="26"/>
      <c r="K58" s="26"/>
      <c r="L58" s="26"/>
      <c r="M58" s="36"/>
      <c r="N58" s="36"/>
      <c r="O58" s="36"/>
      <c r="P58" s="36"/>
      <c r="Q58" s="36"/>
      <c r="R58" s="36"/>
    </row>
    <row r="59" spans="1:18" ht="26.25" customHeight="1">
      <c r="A59" s="198" t="s">
        <v>116</v>
      </c>
      <c r="B59" s="6"/>
      <c r="C59" s="20"/>
      <c r="D59" s="26">
        <f t="shared" si="2"/>
        <v>87000</v>
      </c>
      <c r="E59" s="26">
        <f t="shared" si="3"/>
        <v>87000</v>
      </c>
      <c r="F59" s="26">
        <f t="shared" si="4"/>
        <v>87000</v>
      </c>
      <c r="G59" s="274">
        <v>87000</v>
      </c>
      <c r="H59" s="274">
        <v>87000</v>
      </c>
      <c r="I59" s="274">
        <v>87000</v>
      </c>
      <c r="J59" s="26"/>
      <c r="K59" s="26"/>
      <c r="L59" s="26"/>
      <c r="M59" s="36"/>
      <c r="N59" s="36"/>
      <c r="O59" s="36"/>
      <c r="P59" s="36"/>
      <c r="Q59" s="36"/>
      <c r="R59" s="36"/>
    </row>
    <row r="60" spans="1:18" ht="26.25" customHeight="1">
      <c r="A60" s="198" t="s">
        <v>117</v>
      </c>
      <c r="B60" s="6"/>
      <c r="C60" s="20"/>
      <c r="D60" s="26">
        <f t="shared" si="2"/>
        <v>52000</v>
      </c>
      <c r="E60" s="26">
        <f t="shared" si="3"/>
        <v>52000</v>
      </c>
      <c r="F60" s="26">
        <f t="shared" si="4"/>
        <v>52000</v>
      </c>
      <c r="G60" s="274">
        <v>52000</v>
      </c>
      <c r="H60" s="274">
        <v>52000</v>
      </c>
      <c r="I60" s="274">
        <v>52000</v>
      </c>
      <c r="J60" s="26"/>
      <c r="K60" s="26"/>
      <c r="L60" s="26"/>
      <c r="M60" s="36"/>
      <c r="N60" s="36"/>
      <c r="O60" s="36"/>
      <c r="P60" s="36"/>
      <c r="Q60" s="36"/>
      <c r="R60" s="36"/>
    </row>
    <row r="61" spans="1:18" ht="26.25" customHeight="1">
      <c r="A61" s="198" t="s">
        <v>118</v>
      </c>
      <c r="B61" s="6"/>
      <c r="C61" s="20"/>
      <c r="D61" s="26">
        <f t="shared" si="2"/>
        <v>74400</v>
      </c>
      <c r="E61" s="26">
        <f t="shared" si="3"/>
        <v>74400</v>
      </c>
      <c r="F61" s="26">
        <f t="shared" si="4"/>
        <v>74400</v>
      </c>
      <c r="G61" s="274">
        <v>74400</v>
      </c>
      <c r="H61" s="274">
        <v>74400</v>
      </c>
      <c r="I61" s="274">
        <v>74400</v>
      </c>
      <c r="J61" s="26"/>
      <c r="K61" s="26"/>
      <c r="L61" s="26"/>
      <c r="M61" s="36"/>
      <c r="N61" s="36"/>
      <c r="O61" s="36"/>
      <c r="P61" s="36"/>
      <c r="Q61" s="36"/>
      <c r="R61" s="36"/>
    </row>
    <row r="62" spans="1:18" ht="26.25" customHeight="1">
      <c r="A62" s="198" t="s">
        <v>119</v>
      </c>
      <c r="B62" s="6"/>
      <c r="C62" s="20"/>
      <c r="D62" s="26">
        <f t="shared" si="2"/>
        <v>13750</v>
      </c>
      <c r="E62" s="26">
        <f t="shared" si="3"/>
        <v>13750</v>
      </c>
      <c r="F62" s="26">
        <f t="shared" si="4"/>
        <v>13750</v>
      </c>
      <c r="G62" s="222">
        <v>13750</v>
      </c>
      <c r="H62" s="222">
        <v>13750</v>
      </c>
      <c r="I62" s="222">
        <v>13750</v>
      </c>
      <c r="J62" s="26"/>
      <c r="K62" s="26"/>
      <c r="L62" s="26"/>
      <c r="M62" s="36"/>
      <c r="N62" s="36"/>
      <c r="O62" s="36"/>
      <c r="P62" s="36"/>
      <c r="Q62" s="36"/>
      <c r="R62" s="36"/>
    </row>
    <row r="63" spans="1:18" ht="26.25" customHeight="1">
      <c r="A63" s="198" t="s">
        <v>120</v>
      </c>
      <c r="B63" s="6"/>
      <c r="C63" s="20"/>
      <c r="D63" s="26">
        <f t="shared" si="2"/>
        <v>220000</v>
      </c>
      <c r="E63" s="26">
        <f t="shared" si="3"/>
        <v>220000</v>
      </c>
      <c r="F63" s="26">
        <f t="shared" si="4"/>
        <v>220000</v>
      </c>
      <c r="G63" s="222">
        <v>220000</v>
      </c>
      <c r="H63" s="222">
        <v>220000</v>
      </c>
      <c r="I63" s="222">
        <v>220000</v>
      </c>
      <c r="J63" s="26"/>
      <c r="K63" s="26"/>
      <c r="L63" s="26"/>
      <c r="M63" s="36"/>
      <c r="N63" s="36"/>
      <c r="O63" s="36"/>
      <c r="P63" s="36"/>
      <c r="Q63" s="36"/>
      <c r="R63" s="36"/>
    </row>
    <row r="64" spans="1:18" ht="26.25" customHeight="1">
      <c r="A64" s="198" t="s">
        <v>121</v>
      </c>
      <c r="B64" s="6"/>
      <c r="C64" s="20"/>
      <c r="D64" s="26">
        <f t="shared" si="2"/>
        <v>2000</v>
      </c>
      <c r="E64" s="26">
        <f t="shared" si="3"/>
        <v>2000</v>
      </c>
      <c r="F64" s="26">
        <f t="shared" si="4"/>
        <v>2000</v>
      </c>
      <c r="G64" s="222">
        <v>2000</v>
      </c>
      <c r="H64" s="222">
        <v>2000</v>
      </c>
      <c r="I64" s="222">
        <v>2000</v>
      </c>
      <c r="J64" s="26"/>
      <c r="K64" s="26"/>
      <c r="L64" s="26"/>
      <c r="M64" s="36"/>
      <c r="N64" s="36"/>
      <c r="O64" s="36"/>
      <c r="P64" s="36"/>
      <c r="Q64" s="36"/>
      <c r="R64" s="36"/>
    </row>
    <row r="65" spans="1:18" ht="26.25" customHeight="1">
      <c r="A65" s="198" t="s">
        <v>122</v>
      </c>
      <c r="B65" s="6"/>
      <c r="C65" s="20"/>
      <c r="D65" s="26">
        <f t="shared" si="2"/>
        <v>60000</v>
      </c>
      <c r="E65" s="26">
        <f t="shared" si="3"/>
        <v>60000</v>
      </c>
      <c r="F65" s="26">
        <f t="shared" si="4"/>
        <v>60000</v>
      </c>
      <c r="G65" s="222">
        <v>60000</v>
      </c>
      <c r="H65" s="222">
        <v>60000</v>
      </c>
      <c r="I65" s="222">
        <v>60000</v>
      </c>
      <c r="J65" s="26"/>
      <c r="K65" s="26"/>
      <c r="L65" s="26"/>
      <c r="M65" s="36"/>
      <c r="N65" s="36"/>
      <c r="O65" s="36"/>
      <c r="P65" s="36"/>
      <c r="Q65" s="36"/>
      <c r="R65" s="36"/>
    </row>
    <row r="66" spans="1:18" ht="26.25" customHeight="1">
      <c r="A66" s="199" t="s">
        <v>123</v>
      </c>
      <c r="B66" s="6"/>
      <c r="C66" s="20"/>
      <c r="D66" s="26">
        <f t="shared" si="2"/>
        <v>100000</v>
      </c>
      <c r="E66" s="26">
        <f t="shared" si="3"/>
        <v>100000</v>
      </c>
      <c r="F66" s="26">
        <f t="shared" si="4"/>
        <v>100000</v>
      </c>
      <c r="G66" s="222">
        <f>276491.31-176491.31</f>
        <v>100000</v>
      </c>
      <c r="H66" s="222">
        <f>276491.31-176491.31</f>
        <v>100000</v>
      </c>
      <c r="I66" s="222">
        <f>276491.31-176491.31</f>
        <v>100000</v>
      </c>
      <c r="J66" s="26"/>
      <c r="K66" s="26"/>
      <c r="L66" s="26"/>
      <c r="M66" s="36"/>
      <c r="N66" s="36"/>
      <c r="O66" s="36"/>
      <c r="P66" s="36"/>
      <c r="Q66" s="36"/>
      <c r="R66" s="36"/>
    </row>
    <row r="67" spans="1:18" ht="26.25" customHeight="1">
      <c r="A67" s="199" t="s">
        <v>124</v>
      </c>
      <c r="B67" s="6"/>
      <c r="C67" s="20"/>
      <c r="D67" s="26">
        <f t="shared" si="2"/>
        <v>200000</v>
      </c>
      <c r="E67" s="26">
        <f t="shared" si="3"/>
        <v>200000</v>
      </c>
      <c r="F67" s="26">
        <f t="shared" si="4"/>
        <v>200000</v>
      </c>
      <c r="G67" s="274">
        <v>200000</v>
      </c>
      <c r="H67" s="274">
        <v>200000</v>
      </c>
      <c r="I67" s="274">
        <v>200000</v>
      </c>
      <c r="J67" s="26"/>
      <c r="K67" s="26"/>
      <c r="L67" s="26"/>
      <c r="M67" s="36"/>
      <c r="N67" s="36"/>
      <c r="O67" s="36"/>
      <c r="P67" s="36"/>
      <c r="Q67" s="36"/>
      <c r="R67" s="36"/>
    </row>
    <row r="68" spans="1:18" ht="26.25" customHeight="1">
      <c r="A68" s="199" t="s">
        <v>125</v>
      </c>
      <c r="B68" s="6"/>
      <c r="C68" s="20"/>
      <c r="D68" s="26">
        <f t="shared" si="2"/>
        <v>25000</v>
      </c>
      <c r="E68" s="26">
        <f t="shared" si="3"/>
        <v>25000</v>
      </c>
      <c r="F68" s="26">
        <f t="shared" si="4"/>
        <v>25000</v>
      </c>
      <c r="G68" s="222">
        <v>25000</v>
      </c>
      <c r="H68" s="222">
        <v>25000</v>
      </c>
      <c r="I68" s="222">
        <v>25000</v>
      </c>
      <c r="J68" s="26"/>
      <c r="K68" s="26"/>
      <c r="L68" s="26"/>
      <c r="M68" s="36"/>
      <c r="N68" s="36"/>
      <c r="O68" s="36"/>
      <c r="P68" s="36"/>
      <c r="Q68" s="36"/>
      <c r="R68" s="36"/>
    </row>
    <row r="69" spans="1:18" ht="26.25" customHeight="1">
      <c r="A69" s="198" t="s">
        <v>126</v>
      </c>
      <c r="B69" s="6"/>
      <c r="C69" s="20"/>
      <c r="D69" s="26">
        <f t="shared" si="2"/>
        <v>200000</v>
      </c>
      <c r="E69" s="26">
        <f t="shared" si="3"/>
        <v>200000</v>
      </c>
      <c r="F69" s="26">
        <f t="shared" si="4"/>
        <v>200000</v>
      </c>
      <c r="G69" s="222">
        <v>200000</v>
      </c>
      <c r="H69" s="222">
        <v>200000</v>
      </c>
      <c r="I69" s="222">
        <v>200000</v>
      </c>
      <c r="J69" s="26"/>
      <c r="K69" s="26"/>
      <c r="L69" s="26"/>
      <c r="M69" s="36"/>
      <c r="N69" s="36"/>
      <c r="O69" s="36"/>
      <c r="P69" s="36"/>
      <c r="Q69" s="36"/>
      <c r="R69" s="36"/>
    </row>
    <row r="70" spans="1:18" ht="26.25" customHeight="1">
      <c r="A70" s="198" t="s">
        <v>127</v>
      </c>
      <c r="B70" s="6"/>
      <c r="C70" s="20"/>
      <c r="D70" s="26">
        <f t="shared" si="2"/>
        <v>10000</v>
      </c>
      <c r="E70" s="26">
        <f t="shared" si="3"/>
        <v>10000</v>
      </c>
      <c r="F70" s="26">
        <f t="shared" si="4"/>
        <v>10000</v>
      </c>
      <c r="G70" s="222">
        <v>10000</v>
      </c>
      <c r="H70" s="222">
        <v>10000</v>
      </c>
      <c r="I70" s="222">
        <v>10000</v>
      </c>
      <c r="J70" s="26"/>
      <c r="K70" s="26"/>
      <c r="L70" s="26"/>
      <c r="M70" s="36"/>
      <c r="N70" s="36"/>
      <c r="O70" s="36"/>
      <c r="P70" s="36"/>
      <c r="Q70" s="36"/>
      <c r="R70" s="36"/>
    </row>
    <row r="71" spans="1:18" ht="40.5" customHeight="1">
      <c r="A71" s="198" t="s">
        <v>128</v>
      </c>
      <c r="B71" s="6"/>
      <c r="C71" s="20"/>
      <c r="D71" s="26">
        <f t="shared" si="2"/>
        <v>60000</v>
      </c>
      <c r="E71" s="26">
        <f t="shared" si="3"/>
        <v>60000</v>
      </c>
      <c r="F71" s="26">
        <f t="shared" si="4"/>
        <v>60000</v>
      </c>
      <c r="G71" s="222">
        <v>60000</v>
      </c>
      <c r="H71" s="222">
        <v>60000</v>
      </c>
      <c r="I71" s="222">
        <v>60000</v>
      </c>
      <c r="J71" s="26"/>
      <c r="K71" s="26"/>
      <c r="L71" s="26"/>
      <c r="M71" s="36"/>
      <c r="N71" s="36"/>
      <c r="O71" s="36"/>
      <c r="P71" s="36"/>
      <c r="Q71" s="36"/>
      <c r="R71" s="36"/>
    </row>
    <row r="72" spans="1:18" ht="26.25" customHeight="1">
      <c r="A72" s="198" t="s">
        <v>129</v>
      </c>
      <c r="B72" s="6"/>
      <c r="C72" s="20"/>
      <c r="D72" s="26">
        <f t="shared" si="2"/>
        <v>10000</v>
      </c>
      <c r="E72" s="26">
        <f t="shared" si="3"/>
        <v>10000</v>
      </c>
      <c r="F72" s="26">
        <f t="shared" si="4"/>
        <v>10000</v>
      </c>
      <c r="G72" s="222">
        <v>10000</v>
      </c>
      <c r="H72" s="222">
        <v>10000</v>
      </c>
      <c r="I72" s="222">
        <v>10000</v>
      </c>
      <c r="J72" s="26"/>
      <c r="K72" s="26"/>
      <c r="L72" s="26"/>
      <c r="M72" s="36"/>
      <c r="N72" s="36"/>
      <c r="O72" s="36"/>
      <c r="P72" s="36"/>
      <c r="Q72" s="36"/>
      <c r="R72" s="36"/>
    </row>
    <row r="73" spans="1:18" ht="19.5" customHeight="1">
      <c r="A73" s="198" t="s">
        <v>130</v>
      </c>
      <c r="B73" s="6"/>
      <c r="C73" s="20"/>
      <c r="D73" s="26">
        <f t="shared" si="2"/>
        <v>16800</v>
      </c>
      <c r="E73" s="26">
        <f t="shared" si="3"/>
        <v>16800</v>
      </c>
      <c r="F73" s="26">
        <f t="shared" si="4"/>
        <v>16800</v>
      </c>
      <c r="G73" s="222">
        <v>16800</v>
      </c>
      <c r="H73" s="222">
        <v>16800</v>
      </c>
      <c r="I73" s="222">
        <v>16800</v>
      </c>
      <c r="J73" s="26"/>
      <c r="K73" s="26"/>
      <c r="L73" s="26"/>
      <c r="M73" s="36"/>
      <c r="N73" s="36"/>
      <c r="O73" s="36"/>
      <c r="P73" s="36"/>
      <c r="Q73" s="36"/>
      <c r="R73" s="36"/>
    </row>
    <row r="74" spans="1:18" ht="19.5" customHeight="1">
      <c r="A74" s="198" t="s">
        <v>131</v>
      </c>
      <c r="B74" s="6"/>
      <c r="C74" s="20"/>
      <c r="D74" s="26">
        <f t="shared" si="2"/>
        <v>99104</v>
      </c>
      <c r="E74" s="26">
        <f t="shared" si="3"/>
        <v>99104</v>
      </c>
      <c r="F74" s="26">
        <f t="shared" si="4"/>
        <v>99104</v>
      </c>
      <c r="G74" s="222">
        <v>99104</v>
      </c>
      <c r="H74" s="222">
        <v>99104</v>
      </c>
      <c r="I74" s="222">
        <v>99104</v>
      </c>
      <c r="J74" s="26"/>
      <c r="K74" s="26"/>
      <c r="L74" s="26"/>
      <c r="M74" s="36"/>
      <c r="N74" s="36"/>
      <c r="O74" s="36"/>
      <c r="P74" s="36"/>
      <c r="Q74" s="36"/>
      <c r="R74" s="36"/>
    </row>
    <row r="75" spans="1:18" ht="19.5" customHeight="1">
      <c r="A75" s="198" t="s">
        <v>132</v>
      </c>
      <c r="B75" s="6"/>
      <c r="C75" s="20"/>
      <c r="D75" s="26">
        <f t="shared" si="2"/>
        <v>600000</v>
      </c>
      <c r="E75" s="26">
        <f t="shared" si="3"/>
        <v>600000</v>
      </c>
      <c r="F75" s="26">
        <f t="shared" si="4"/>
        <v>600000</v>
      </c>
      <c r="G75" s="339">
        <v>600000</v>
      </c>
      <c r="H75" s="339">
        <v>600000</v>
      </c>
      <c r="I75" s="339">
        <v>600000</v>
      </c>
      <c r="J75" s="26"/>
      <c r="K75" s="26"/>
      <c r="L75" s="26"/>
      <c r="M75" s="36"/>
      <c r="N75" s="36"/>
      <c r="O75" s="36"/>
      <c r="P75" s="36"/>
      <c r="Q75" s="36"/>
      <c r="R75" s="36"/>
    </row>
    <row r="76" spans="1:18" ht="19.5" customHeight="1">
      <c r="A76" s="199" t="s">
        <v>123</v>
      </c>
      <c r="B76" s="6"/>
      <c r="C76" s="20"/>
      <c r="D76" s="26">
        <f t="shared" si="2"/>
        <v>176491.31</v>
      </c>
      <c r="E76" s="26">
        <f t="shared" si="3"/>
        <v>176491.31</v>
      </c>
      <c r="F76" s="26">
        <f t="shared" si="4"/>
        <v>176491.31</v>
      </c>
      <c r="G76" s="222">
        <v>176491.31</v>
      </c>
      <c r="H76" s="222">
        <v>176491.31</v>
      </c>
      <c r="I76" s="222">
        <v>176491.31</v>
      </c>
      <c r="J76" s="26"/>
      <c r="K76" s="26"/>
      <c r="L76" s="26"/>
      <c r="M76" s="36"/>
      <c r="N76" s="36"/>
      <c r="O76" s="36"/>
      <c r="P76" s="36"/>
      <c r="Q76" s="36"/>
      <c r="R76" s="36"/>
    </row>
    <row r="77" spans="1:18" ht="19.5" customHeight="1">
      <c r="A77" s="199" t="s">
        <v>124</v>
      </c>
      <c r="B77" s="6"/>
      <c r="C77" s="20"/>
      <c r="D77" s="26">
        <f t="shared" si="2"/>
        <v>32881.11</v>
      </c>
      <c r="E77" s="26">
        <f t="shared" si="3"/>
        <v>32881.11</v>
      </c>
      <c r="F77" s="26">
        <f t="shared" si="4"/>
        <v>32881.11</v>
      </c>
      <c r="G77" s="274">
        <v>32881.11</v>
      </c>
      <c r="H77" s="274">
        <v>32881.11</v>
      </c>
      <c r="I77" s="274">
        <v>32881.11</v>
      </c>
      <c r="J77" s="26"/>
      <c r="K77" s="26"/>
      <c r="L77" s="26"/>
      <c r="M77" s="36"/>
      <c r="N77" s="36"/>
      <c r="O77" s="36"/>
      <c r="P77" s="36"/>
      <c r="Q77" s="36"/>
      <c r="R77" s="36"/>
    </row>
    <row r="78" spans="1:18" ht="19.5" customHeight="1">
      <c r="A78" s="199" t="s">
        <v>584</v>
      </c>
      <c r="B78" s="6"/>
      <c r="C78" s="20"/>
      <c r="D78" s="26">
        <f t="shared" si="2"/>
        <v>10600</v>
      </c>
      <c r="E78" s="26">
        <f t="shared" si="3"/>
        <v>12700</v>
      </c>
      <c r="F78" s="26">
        <f t="shared" si="4"/>
        <v>18700</v>
      </c>
      <c r="G78" s="274">
        <v>10600</v>
      </c>
      <c r="H78" s="274">
        <v>12700</v>
      </c>
      <c r="I78" s="274">
        <v>18700</v>
      </c>
      <c r="J78" s="26"/>
      <c r="K78" s="26"/>
      <c r="L78" s="26"/>
      <c r="M78" s="36"/>
      <c r="N78" s="36"/>
      <c r="O78" s="36"/>
      <c r="P78" s="36"/>
      <c r="Q78" s="36"/>
      <c r="R78" s="36"/>
    </row>
    <row r="79" spans="1:18" ht="19.5" customHeight="1">
      <c r="A79" s="198" t="s">
        <v>587</v>
      </c>
      <c r="B79" s="6"/>
      <c r="C79" s="20"/>
      <c r="D79" s="26">
        <f t="shared" si="2"/>
        <v>837230</v>
      </c>
      <c r="E79" s="26">
        <f t="shared" si="3"/>
        <v>837230</v>
      </c>
      <c r="F79" s="26">
        <f t="shared" si="4"/>
        <v>837230</v>
      </c>
      <c r="G79" s="340">
        <v>837230</v>
      </c>
      <c r="H79" s="340">
        <f>G79</f>
        <v>837230</v>
      </c>
      <c r="I79" s="340">
        <f>G79</f>
        <v>837230</v>
      </c>
      <c r="J79" s="26"/>
      <c r="K79" s="26"/>
      <c r="L79" s="26"/>
      <c r="M79" s="36"/>
      <c r="N79" s="36"/>
      <c r="O79" s="36"/>
      <c r="P79" s="36"/>
      <c r="Q79" s="36"/>
      <c r="R79" s="36"/>
    </row>
    <row r="80" spans="1:18" ht="19.5" customHeight="1">
      <c r="A80" s="198" t="s">
        <v>588</v>
      </c>
      <c r="B80" s="6"/>
      <c r="C80" s="20"/>
      <c r="D80" s="26">
        <f t="shared" si="2"/>
        <v>437749.2</v>
      </c>
      <c r="E80" s="26">
        <f t="shared" si="3"/>
        <v>437749.2</v>
      </c>
      <c r="F80" s="26">
        <f t="shared" si="4"/>
        <v>437749.2</v>
      </c>
      <c r="G80" s="340">
        <v>437749.2</v>
      </c>
      <c r="H80" s="340">
        <v>437749.2</v>
      </c>
      <c r="I80" s="340">
        <v>437749.2</v>
      </c>
      <c r="J80" s="26"/>
      <c r="K80" s="26"/>
      <c r="L80" s="26"/>
      <c r="M80" s="36"/>
      <c r="N80" s="36"/>
      <c r="O80" s="36"/>
      <c r="P80" s="36"/>
      <c r="Q80" s="36"/>
      <c r="R80" s="36"/>
    </row>
    <row r="81" spans="1:18" ht="19.5" customHeight="1">
      <c r="A81" s="198" t="s">
        <v>589</v>
      </c>
      <c r="B81" s="6"/>
      <c r="C81" s="20"/>
      <c r="D81" s="26">
        <f t="shared" si="2"/>
        <v>100000</v>
      </c>
      <c r="E81" s="26">
        <f t="shared" si="3"/>
        <v>100000</v>
      </c>
      <c r="F81" s="26">
        <f t="shared" si="4"/>
        <v>100000</v>
      </c>
      <c r="G81" s="340">
        <v>100000</v>
      </c>
      <c r="H81" s="340">
        <v>100000</v>
      </c>
      <c r="I81" s="340">
        <v>100000</v>
      </c>
      <c r="J81" s="26"/>
      <c r="K81" s="26"/>
      <c r="L81" s="26"/>
      <c r="M81" s="36"/>
      <c r="N81" s="36"/>
      <c r="O81" s="36"/>
      <c r="P81" s="36"/>
      <c r="Q81" s="36"/>
      <c r="R81" s="36"/>
    </row>
    <row r="82" spans="1:18" ht="19.5" customHeight="1">
      <c r="A82" s="198" t="s">
        <v>590</v>
      </c>
      <c r="B82" s="6"/>
      <c r="C82" s="20"/>
      <c r="D82" s="26">
        <f t="shared" si="2"/>
        <v>100000</v>
      </c>
      <c r="E82" s="26">
        <f t="shared" si="3"/>
        <v>100000</v>
      </c>
      <c r="F82" s="26">
        <f t="shared" si="4"/>
        <v>100000</v>
      </c>
      <c r="G82" s="340">
        <v>100000</v>
      </c>
      <c r="H82" s="340">
        <v>100000</v>
      </c>
      <c r="I82" s="340">
        <v>100000</v>
      </c>
      <c r="J82" s="26"/>
      <c r="K82" s="26"/>
      <c r="L82" s="26"/>
      <c r="M82" s="36"/>
      <c r="N82" s="36"/>
      <c r="O82" s="36"/>
      <c r="P82" s="36"/>
      <c r="Q82" s="36"/>
      <c r="R82" s="36"/>
    </row>
    <row r="83" spans="1:18" ht="19.5" customHeight="1">
      <c r="A83" s="198" t="s">
        <v>591</v>
      </c>
      <c r="B83" s="6"/>
      <c r="C83" s="20"/>
      <c r="D83" s="26">
        <f t="shared" si="2"/>
        <v>217229.9</v>
      </c>
      <c r="E83" s="26">
        <f t="shared" si="3"/>
        <v>217229.9</v>
      </c>
      <c r="F83" s="26">
        <f t="shared" si="4"/>
        <v>217229.9</v>
      </c>
      <c r="G83" s="340">
        <v>217229.9</v>
      </c>
      <c r="H83" s="340">
        <v>217229.9</v>
      </c>
      <c r="I83" s="340">
        <v>217229.9</v>
      </c>
      <c r="J83" s="26"/>
      <c r="K83" s="26"/>
      <c r="L83" s="26"/>
      <c r="M83" s="36"/>
      <c r="N83" s="36"/>
      <c r="O83" s="36"/>
      <c r="P83" s="36"/>
      <c r="Q83" s="36"/>
      <c r="R83" s="36"/>
    </row>
    <row r="84" spans="1:18" ht="19.5" customHeight="1">
      <c r="A84" s="198" t="s">
        <v>592</v>
      </c>
      <c r="B84" s="6"/>
      <c r="C84" s="20"/>
      <c r="D84" s="26">
        <f aca="true" t="shared" si="5" ref="D84:F90">G84+J84</f>
        <v>351373</v>
      </c>
      <c r="E84" s="26">
        <f t="shared" si="5"/>
        <v>351373</v>
      </c>
      <c r="F84" s="26">
        <f t="shared" si="5"/>
        <v>351373</v>
      </c>
      <c r="G84" s="340">
        <v>351373</v>
      </c>
      <c r="H84" s="340">
        <v>351373</v>
      </c>
      <c r="I84" s="340">
        <v>351373</v>
      </c>
      <c r="J84" s="26"/>
      <c r="K84" s="26"/>
      <c r="L84" s="26"/>
      <c r="M84" s="36"/>
      <c r="N84" s="36"/>
      <c r="O84" s="36"/>
      <c r="P84" s="36"/>
      <c r="Q84" s="36"/>
      <c r="R84" s="36"/>
    </row>
    <row r="85" spans="1:18" ht="19.5" customHeight="1">
      <c r="A85" s="198" t="s">
        <v>593</v>
      </c>
      <c r="B85" s="6"/>
      <c r="C85" s="20"/>
      <c r="D85" s="26">
        <f t="shared" si="5"/>
        <v>75000</v>
      </c>
      <c r="E85" s="26">
        <f t="shared" si="5"/>
        <v>75000</v>
      </c>
      <c r="F85" s="26">
        <f t="shared" si="5"/>
        <v>75000</v>
      </c>
      <c r="G85" s="340">
        <v>75000</v>
      </c>
      <c r="H85" s="340">
        <v>75000</v>
      </c>
      <c r="I85" s="340">
        <v>75000</v>
      </c>
      <c r="J85" s="26"/>
      <c r="K85" s="26"/>
      <c r="L85" s="26"/>
      <c r="M85" s="36"/>
      <c r="N85" s="36"/>
      <c r="O85" s="36"/>
      <c r="P85" s="36"/>
      <c r="Q85" s="36"/>
      <c r="R85" s="36"/>
    </row>
    <row r="86" spans="1:18" ht="19.5" customHeight="1">
      <c r="A86" s="198" t="s">
        <v>594</v>
      </c>
      <c r="B86" s="6"/>
      <c r="C86" s="20"/>
      <c r="D86" s="26">
        <f t="shared" si="5"/>
        <v>315924.09</v>
      </c>
      <c r="E86" s="26">
        <f t="shared" si="5"/>
        <v>315924.09</v>
      </c>
      <c r="F86" s="26">
        <f t="shared" si="5"/>
        <v>315924.09</v>
      </c>
      <c r="G86" s="340">
        <v>315924.09</v>
      </c>
      <c r="H86" s="340">
        <v>315924.09</v>
      </c>
      <c r="I86" s="340">
        <v>315924.09</v>
      </c>
      <c r="J86" s="26"/>
      <c r="K86" s="26"/>
      <c r="L86" s="26"/>
      <c r="M86" s="36"/>
      <c r="N86" s="36"/>
      <c r="O86" s="36"/>
      <c r="P86" s="36"/>
      <c r="Q86" s="36"/>
      <c r="R86" s="36"/>
    </row>
    <row r="87" spans="1:18" ht="19.5" customHeight="1">
      <c r="A87" s="2" t="s">
        <v>585</v>
      </c>
      <c r="B87" s="6"/>
      <c r="C87" s="20"/>
      <c r="D87" s="26">
        <f t="shared" si="5"/>
        <v>107000</v>
      </c>
      <c r="E87" s="26">
        <f t="shared" si="5"/>
        <v>107000</v>
      </c>
      <c r="F87" s="26">
        <f t="shared" si="5"/>
        <v>107000</v>
      </c>
      <c r="G87" s="225">
        <v>107000</v>
      </c>
      <c r="H87" s="341">
        <f>G87</f>
        <v>107000</v>
      </c>
      <c r="I87" s="341">
        <f>H87</f>
        <v>107000</v>
      </c>
      <c r="J87" s="26"/>
      <c r="K87" s="26"/>
      <c r="L87" s="26"/>
      <c r="M87" s="36"/>
      <c r="N87" s="36"/>
      <c r="O87" s="36"/>
      <c r="P87" s="36"/>
      <c r="Q87" s="36"/>
      <c r="R87" s="36"/>
    </row>
    <row r="88" spans="1:18" ht="19.5" customHeight="1">
      <c r="A88" s="2" t="s">
        <v>586</v>
      </c>
      <c r="B88" s="6"/>
      <c r="C88" s="20"/>
      <c r="D88" s="26">
        <f t="shared" si="5"/>
        <v>2058358.67</v>
      </c>
      <c r="E88" s="26">
        <f t="shared" si="5"/>
        <v>2058358.67</v>
      </c>
      <c r="F88" s="26">
        <f t="shared" si="5"/>
        <v>2058358.67</v>
      </c>
      <c r="G88" s="341">
        <f>2493000-434641.33</f>
        <v>2058358.67</v>
      </c>
      <c r="H88" s="341">
        <f>G88</f>
        <v>2058358.67</v>
      </c>
      <c r="I88" s="341">
        <f>H88</f>
        <v>2058358.67</v>
      </c>
      <c r="J88" s="26"/>
      <c r="K88" s="26"/>
      <c r="L88" s="26"/>
      <c r="M88" s="36"/>
      <c r="N88" s="36"/>
      <c r="O88" s="36"/>
      <c r="P88" s="36"/>
      <c r="Q88" s="36"/>
      <c r="R88" s="36"/>
    </row>
    <row r="89" spans="1:18" ht="19.5" customHeight="1">
      <c r="A89" s="2" t="s">
        <v>396</v>
      </c>
      <c r="B89" s="6"/>
      <c r="C89" s="20"/>
      <c r="D89" s="26">
        <f t="shared" si="5"/>
        <v>42699125.14</v>
      </c>
      <c r="E89" s="26">
        <f t="shared" si="5"/>
        <v>42699125.14</v>
      </c>
      <c r="F89" s="26">
        <f t="shared" si="5"/>
        <v>42699125.14</v>
      </c>
      <c r="G89" s="341">
        <v>42699125.14</v>
      </c>
      <c r="H89" s="341">
        <f>G89</f>
        <v>42699125.14</v>
      </c>
      <c r="I89" s="341">
        <f>G89</f>
        <v>42699125.14</v>
      </c>
      <c r="J89" s="26"/>
      <c r="K89" s="26"/>
      <c r="L89" s="26"/>
      <c r="M89" s="36"/>
      <c r="N89" s="36"/>
      <c r="O89" s="36"/>
      <c r="P89" s="36"/>
      <c r="Q89" s="36"/>
      <c r="R89" s="36"/>
    </row>
    <row r="90" spans="1:18" ht="19.5" customHeight="1">
      <c r="A90" s="2" t="s">
        <v>393</v>
      </c>
      <c r="B90" s="20"/>
      <c r="C90" s="20"/>
      <c r="D90" s="26">
        <f t="shared" si="5"/>
        <v>55812820.92</v>
      </c>
      <c r="E90" s="26">
        <f t="shared" si="5"/>
        <v>55812820.92</v>
      </c>
      <c r="F90" s="26">
        <f t="shared" si="5"/>
        <v>55812820.92</v>
      </c>
      <c r="G90" s="26">
        <f>53682557.31+2130263.61</f>
        <v>55812820.92</v>
      </c>
      <c r="H90" s="26">
        <f>53682557.31+2130263.61</f>
        <v>55812820.92</v>
      </c>
      <c r="I90" s="26">
        <f>53682557.31+2130263.61</f>
        <v>55812820.92</v>
      </c>
      <c r="J90" s="26"/>
      <c r="K90" s="26"/>
      <c r="L90" s="26"/>
      <c r="M90" s="36"/>
      <c r="N90" s="36"/>
      <c r="O90" s="36"/>
      <c r="P90" s="36"/>
      <c r="Q90" s="36"/>
      <c r="R90" s="36"/>
    </row>
    <row r="91" spans="1:18" ht="25.5" customHeight="1">
      <c r="A91" s="328" t="s">
        <v>595</v>
      </c>
      <c r="B91" s="6"/>
      <c r="C91" s="20"/>
      <c r="D91" s="26">
        <f aca="true" t="shared" si="6" ref="D91:D106">G91+J91</f>
        <v>120000</v>
      </c>
      <c r="E91" s="26">
        <f aca="true" t="shared" si="7" ref="E91:E106">H91+K91</f>
        <v>120000</v>
      </c>
      <c r="F91" s="26">
        <f aca="true" t="shared" si="8" ref="F91:F106">I91+L91</f>
        <v>120000</v>
      </c>
      <c r="G91" s="26">
        <v>120000</v>
      </c>
      <c r="H91" s="26">
        <v>120000</v>
      </c>
      <c r="I91" s="26">
        <v>120000</v>
      </c>
      <c r="J91" s="26"/>
      <c r="K91" s="26"/>
      <c r="L91" s="26"/>
      <c r="M91" s="36"/>
      <c r="N91" s="36"/>
      <c r="O91" s="36"/>
      <c r="P91" s="36"/>
      <c r="Q91" s="36"/>
      <c r="R91" s="36"/>
    </row>
    <row r="92" spans="1:18" ht="21.75" customHeight="1">
      <c r="A92" s="328" t="s">
        <v>596</v>
      </c>
      <c r="B92" s="6"/>
      <c r="C92" s="20"/>
      <c r="D92" s="26">
        <f t="shared" si="6"/>
        <v>60000</v>
      </c>
      <c r="E92" s="26">
        <f t="shared" si="7"/>
        <v>60000</v>
      </c>
      <c r="F92" s="26">
        <f t="shared" si="8"/>
        <v>60000</v>
      </c>
      <c r="G92" s="26">
        <v>60000</v>
      </c>
      <c r="H92" s="26">
        <v>60000</v>
      </c>
      <c r="I92" s="26">
        <v>60000</v>
      </c>
      <c r="J92" s="26"/>
      <c r="K92" s="26"/>
      <c r="L92" s="26"/>
      <c r="M92" s="36"/>
      <c r="N92" s="36"/>
      <c r="O92" s="36"/>
      <c r="P92" s="36"/>
      <c r="Q92" s="36"/>
      <c r="R92" s="36"/>
    </row>
    <row r="93" spans="1:18" ht="27" customHeight="1">
      <c r="A93" s="328" t="s">
        <v>597</v>
      </c>
      <c r="B93" s="6"/>
      <c r="C93" s="20"/>
      <c r="D93" s="26">
        <f t="shared" si="6"/>
        <v>30000</v>
      </c>
      <c r="E93" s="26">
        <f t="shared" si="7"/>
        <v>30000</v>
      </c>
      <c r="F93" s="26">
        <f t="shared" si="8"/>
        <v>30000</v>
      </c>
      <c r="G93" s="26">
        <v>30000</v>
      </c>
      <c r="H93" s="26">
        <v>30000</v>
      </c>
      <c r="I93" s="26">
        <v>30000</v>
      </c>
      <c r="J93" s="26"/>
      <c r="K93" s="26"/>
      <c r="L93" s="26"/>
      <c r="M93" s="36"/>
      <c r="N93" s="36"/>
      <c r="O93" s="36"/>
      <c r="P93" s="36"/>
      <c r="Q93" s="36"/>
      <c r="R93" s="36"/>
    </row>
    <row r="94" spans="1:18" ht="18.75">
      <c r="A94" s="331" t="s">
        <v>598</v>
      </c>
      <c r="B94" s="6"/>
      <c r="C94" s="20"/>
      <c r="D94" s="26">
        <f t="shared" si="6"/>
        <v>82000</v>
      </c>
      <c r="E94" s="26">
        <f t="shared" si="7"/>
        <v>82000</v>
      </c>
      <c r="F94" s="26">
        <f t="shared" si="8"/>
        <v>82000</v>
      </c>
      <c r="G94" s="26">
        <v>82000</v>
      </c>
      <c r="H94" s="26">
        <v>82000</v>
      </c>
      <c r="I94" s="26">
        <v>82000</v>
      </c>
      <c r="J94" s="26"/>
      <c r="K94" s="26"/>
      <c r="L94" s="26"/>
      <c r="M94" s="36"/>
      <c r="N94" s="36"/>
      <c r="O94" s="36"/>
      <c r="P94" s="36"/>
      <c r="Q94" s="36"/>
      <c r="R94" s="36"/>
    </row>
    <row r="95" spans="1:18" ht="18.75">
      <c r="A95" s="331" t="s">
        <v>599</v>
      </c>
      <c r="B95" s="6"/>
      <c r="C95" s="20"/>
      <c r="D95" s="26">
        <f t="shared" si="6"/>
        <v>44000</v>
      </c>
      <c r="E95" s="26">
        <f t="shared" si="7"/>
        <v>44000</v>
      </c>
      <c r="F95" s="26">
        <f t="shared" si="8"/>
        <v>44000</v>
      </c>
      <c r="G95" s="26">
        <v>44000</v>
      </c>
      <c r="H95" s="26">
        <v>44000</v>
      </c>
      <c r="I95" s="26">
        <v>44000</v>
      </c>
      <c r="J95" s="26"/>
      <c r="K95" s="26"/>
      <c r="L95" s="26"/>
      <c r="M95" s="36"/>
      <c r="N95" s="36"/>
      <c r="O95" s="36"/>
      <c r="P95" s="36"/>
      <c r="Q95" s="36"/>
      <c r="R95" s="36"/>
    </row>
    <row r="96" spans="1:18" ht="18.75">
      <c r="A96" s="331" t="s">
        <v>600</v>
      </c>
      <c r="B96" s="6"/>
      <c r="C96" s="20"/>
      <c r="D96" s="26">
        <f t="shared" si="6"/>
        <v>198000</v>
      </c>
      <c r="E96" s="26">
        <f t="shared" si="7"/>
        <v>198000</v>
      </c>
      <c r="F96" s="26">
        <f t="shared" si="8"/>
        <v>198000</v>
      </c>
      <c r="G96" s="26">
        <v>198000</v>
      </c>
      <c r="H96" s="26">
        <v>198000</v>
      </c>
      <c r="I96" s="26">
        <v>198000</v>
      </c>
      <c r="J96" s="26"/>
      <c r="K96" s="26"/>
      <c r="L96" s="26"/>
      <c r="M96" s="36"/>
      <c r="N96" s="36"/>
      <c r="O96" s="36"/>
      <c r="P96" s="36"/>
      <c r="Q96" s="36"/>
      <c r="R96" s="36"/>
    </row>
    <row r="97" spans="1:18" ht="18.75">
      <c r="A97" s="331" t="s">
        <v>601</v>
      </c>
      <c r="B97" s="6"/>
      <c r="C97" s="20"/>
      <c r="D97" s="26">
        <f t="shared" si="6"/>
        <v>135000</v>
      </c>
      <c r="E97" s="26">
        <f t="shared" si="7"/>
        <v>135000</v>
      </c>
      <c r="F97" s="26">
        <f t="shared" si="8"/>
        <v>135000</v>
      </c>
      <c r="G97" s="26">
        <v>135000</v>
      </c>
      <c r="H97" s="26">
        <v>135000</v>
      </c>
      <c r="I97" s="26">
        <v>135000</v>
      </c>
      <c r="J97" s="26"/>
      <c r="K97" s="26"/>
      <c r="L97" s="26"/>
      <c r="M97" s="36"/>
      <c r="N97" s="36"/>
      <c r="O97" s="36"/>
      <c r="P97" s="36"/>
      <c r="Q97" s="36"/>
      <c r="R97" s="36"/>
    </row>
    <row r="98" spans="1:18" ht="18.75">
      <c r="A98" s="331" t="s">
        <v>602</v>
      </c>
      <c r="B98" s="6"/>
      <c r="C98" s="20"/>
      <c r="D98" s="26">
        <f t="shared" si="6"/>
        <v>130000</v>
      </c>
      <c r="E98" s="26">
        <f t="shared" si="7"/>
        <v>130000</v>
      </c>
      <c r="F98" s="26">
        <f t="shared" si="8"/>
        <v>130000</v>
      </c>
      <c r="G98" s="26">
        <v>130000</v>
      </c>
      <c r="H98" s="26">
        <v>130000</v>
      </c>
      <c r="I98" s="26">
        <v>130000</v>
      </c>
      <c r="J98" s="26"/>
      <c r="K98" s="26"/>
      <c r="L98" s="26"/>
      <c r="M98" s="36"/>
      <c r="N98" s="36"/>
      <c r="O98" s="36"/>
      <c r="P98" s="36"/>
      <c r="Q98" s="36"/>
      <c r="R98" s="36"/>
    </row>
    <row r="99" spans="1:18" ht="18.75">
      <c r="A99" s="331" t="s">
        <v>603</v>
      </c>
      <c r="B99" s="6"/>
      <c r="C99" s="20"/>
      <c r="D99" s="26">
        <f t="shared" si="6"/>
        <v>50000</v>
      </c>
      <c r="E99" s="26">
        <f t="shared" si="7"/>
        <v>50000</v>
      </c>
      <c r="F99" s="26">
        <f t="shared" si="8"/>
        <v>50000</v>
      </c>
      <c r="G99" s="26">
        <v>50000</v>
      </c>
      <c r="H99" s="26">
        <v>50000</v>
      </c>
      <c r="I99" s="26">
        <v>50000</v>
      </c>
      <c r="J99" s="26"/>
      <c r="K99" s="26"/>
      <c r="L99" s="26"/>
      <c r="M99" s="36"/>
      <c r="N99" s="36"/>
      <c r="O99" s="36"/>
      <c r="P99" s="36"/>
      <c r="Q99" s="36"/>
      <c r="R99" s="36"/>
    </row>
    <row r="100" spans="1:18" ht="18.75">
      <c r="A100" s="331" t="s">
        <v>604</v>
      </c>
      <c r="B100" s="6"/>
      <c r="C100" s="20"/>
      <c r="D100" s="26">
        <f t="shared" si="6"/>
        <v>84000</v>
      </c>
      <c r="E100" s="26">
        <f t="shared" si="7"/>
        <v>84000</v>
      </c>
      <c r="F100" s="26">
        <f t="shared" si="8"/>
        <v>84000</v>
      </c>
      <c r="G100" s="26">
        <v>84000</v>
      </c>
      <c r="H100" s="26">
        <v>84000</v>
      </c>
      <c r="I100" s="26">
        <v>84000</v>
      </c>
      <c r="J100" s="26"/>
      <c r="K100" s="26"/>
      <c r="L100" s="26"/>
      <c r="M100" s="36"/>
      <c r="N100" s="36"/>
      <c r="O100" s="36"/>
      <c r="P100" s="36"/>
      <c r="Q100" s="36"/>
      <c r="R100" s="36"/>
    </row>
    <row r="101" spans="1:18" ht="18.75">
      <c r="A101" s="331" t="s">
        <v>605</v>
      </c>
      <c r="B101" s="6"/>
      <c r="C101" s="20"/>
      <c r="D101" s="26">
        <f t="shared" si="6"/>
        <v>12000</v>
      </c>
      <c r="E101" s="26">
        <f t="shared" si="7"/>
        <v>12000</v>
      </c>
      <c r="F101" s="26">
        <f t="shared" si="8"/>
        <v>12000</v>
      </c>
      <c r="G101" s="26">
        <v>12000</v>
      </c>
      <c r="H101" s="26">
        <v>12000</v>
      </c>
      <c r="I101" s="26">
        <v>12000</v>
      </c>
      <c r="J101" s="26"/>
      <c r="K101" s="26"/>
      <c r="L101" s="26"/>
      <c r="M101" s="36"/>
      <c r="N101" s="36"/>
      <c r="O101" s="36"/>
      <c r="P101" s="36"/>
      <c r="Q101" s="36"/>
      <c r="R101" s="36"/>
    </row>
    <row r="102" spans="1:18" ht="18.75">
      <c r="A102" s="331" t="s">
        <v>606</v>
      </c>
      <c r="B102" s="6"/>
      <c r="C102" s="20"/>
      <c r="D102" s="26">
        <f t="shared" si="6"/>
        <v>57000</v>
      </c>
      <c r="E102" s="26">
        <f t="shared" si="7"/>
        <v>57000</v>
      </c>
      <c r="F102" s="26">
        <f t="shared" si="8"/>
        <v>57000</v>
      </c>
      <c r="G102" s="26">
        <v>57000</v>
      </c>
      <c r="H102" s="26">
        <v>57000</v>
      </c>
      <c r="I102" s="26">
        <v>57000</v>
      </c>
      <c r="J102" s="26"/>
      <c r="K102" s="26"/>
      <c r="L102" s="26"/>
      <c r="M102" s="36"/>
      <c r="N102" s="36"/>
      <c r="O102" s="36"/>
      <c r="P102" s="36"/>
      <c r="Q102" s="36"/>
      <c r="R102" s="36"/>
    </row>
    <row r="103" spans="1:18" ht="18.75">
      <c r="A103" s="331" t="s">
        <v>607</v>
      </c>
      <c r="B103" s="6"/>
      <c r="C103" s="20"/>
      <c r="D103" s="26">
        <f t="shared" si="6"/>
        <v>100000</v>
      </c>
      <c r="E103" s="26">
        <f t="shared" si="7"/>
        <v>100000</v>
      </c>
      <c r="F103" s="26">
        <f t="shared" si="8"/>
        <v>100000</v>
      </c>
      <c r="G103" s="26">
        <v>100000</v>
      </c>
      <c r="H103" s="26">
        <v>100000</v>
      </c>
      <c r="I103" s="26">
        <v>100000</v>
      </c>
      <c r="J103" s="26"/>
      <c r="K103" s="26"/>
      <c r="L103" s="26"/>
      <c r="M103" s="36"/>
      <c r="N103" s="36"/>
      <c r="O103" s="36"/>
      <c r="P103" s="36"/>
      <c r="Q103" s="36"/>
      <c r="R103" s="36"/>
    </row>
    <row r="104" spans="1:18" ht="18.75">
      <c r="A104" s="331" t="s">
        <v>608</v>
      </c>
      <c r="B104" s="6"/>
      <c r="C104" s="20"/>
      <c r="D104" s="26">
        <f t="shared" si="6"/>
        <v>60000</v>
      </c>
      <c r="E104" s="26">
        <f t="shared" si="7"/>
        <v>60000</v>
      </c>
      <c r="F104" s="26">
        <f t="shared" si="8"/>
        <v>60000</v>
      </c>
      <c r="G104" s="26">
        <v>60000</v>
      </c>
      <c r="H104" s="26">
        <v>60000</v>
      </c>
      <c r="I104" s="26">
        <v>60000</v>
      </c>
      <c r="J104" s="26"/>
      <c r="K104" s="26"/>
      <c r="L104" s="26"/>
      <c r="M104" s="36"/>
      <c r="N104" s="36"/>
      <c r="O104" s="36"/>
      <c r="P104" s="36"/>
      <c r="Q104" s="36"/>
      <c r="R104" s="36"/>
    </row>
    <row r="105" spans="1:18" ht="18.75">
      <c r="A105" s="193" t="s">
        <v>31</v>
      </c>
      <c r="B105" s="6"/>
      <c r="C105" s="20"/>
      <c r="D105" s="26">
        <f t="shared" si="6"/>
        <v>274286.9999993</v>
      </c>
      <c r="E105" s="26">
        <f t="shared" si="7"/>
        <v>274286.9999993</v>
      </c>
      <c r="F105" s="26">
        <f t="shared" si="8"/>
        <v>274286.9999993</v>
      </c>
      <c r="G105" s="26">
        <v>274286.9999993</v>
      </c>
      <c r="H105" s="26">
        <v>274286.9999993</v>
      </c>
      <c r="I105" s="26">
        <v>274286.9999993</v>
      </c>
      <c r="J105" s="26"/>
      <c r="K105" s="26"/>
      <c r="L105" s="26"/>
      <c r="M105" s="36"/>
      <c r="N105" s="36"/>
      <c r="O105" s="36"/>
      <c r="P105" s="36"/>
      <c r="Q105" s="36"/>
      <c r="R105" s="36"/>
    </row>
    <row r="106" spans="1:18" ht="18.75">
      <c r="A106" s="293" t="s">
        <v>26</v>
      </c>
      <c r="B106" s="6"/>
      <c r="C106" s="20"/>
      <c r="D106" s="26">
        <f t="shared" si="6"/>
        <v>65883.3</v>
      </c>
      <c r="E106" s="26">
        <f t="shared" si="7"/>
        <v>65883.3</v>
      </c>
      <c r="F106" s="26">
        <f t="shared" si="8"/>
        <v>65883.3</v>
      </c>
      <c r="G106" s="26">
        <v>65883.3</v>
      </c>
      <c r="H106" s="26">
        <v>65883.3</v>
      </c>
      <c r="I106" s="26">
        <v>65883.3</v>
      </c>
      <c r="J106" s="26"/>
      <c r="K106" s="26"/>
      <c r="L106" s="26"/>
      <c r="M106" s="36"/>
      <c r="N106" s="36"/>
      <c r="O106" s="36"/>
      <c r="P106" s="36"/>
      <c r="Q106" s="36"/>
      <c r="R106" s="36"/>
    </row>
    <row r="107" spans="1:18" ht="24.75" customHeight="1">
      <c r="A107" s="20" t="s">
        <v>476</v>
      </c>
      <c r="B107" s="20"/>
      <c r="C107" s="20"/>
      <c r="D107" s="26">
        <f>G107+J107</f>
        <v>300000</v>
      </c>
      <c r="E107" s="26">
        <f>H107+K107</f>
        <v>300000</v>
      </c>
      <c r="F107" s="26">
        <f>I107+L107</f>
        <v>300000</v>
      </c>
      <c r="G107" s="26">
        <v>300000</v>
      </c>
      <c r="H107" s="26">
        <v>300000</v>
      </c>
      <c r="I107" s="26">
        <v>300000</v>
      </c>
      <c r="J107" s="26"/>
      <c r="K107" s="26"/>
      <c r="L107" s="26"/>
      <c r="M107" s="36"/>
      <c r="N107" s="36"/>
      <c r="O107" s="36"/>
      <c r="P107" s="36"/>
      <c r="Q107" s="36"/>
      <c r="R107" s="36"/>
    </row>
    <row r="108" spans="6:8" ht="32.25" customHeight="1">
      <c r="F108" s="326"/>
      <c r="G108" s="191"/>
      <c r="H108" s="191"/>
    </row>
    <row r="109" spans="1:8" s="3" customFormat="1" ht="18.75">
      <c r="A109" s="3" t="s">
        <v>87</v>
      </c>
      <c r="D109" s="3" t="s">
        <v>254</v>
      </c>
      <c r="F109" s="233"/>
      <c r="G109" s="233" t="s">
        <v>648</v>
      </c>
      <c r="H109" s="233"/>
    </row>
    <row r="110" spans="1:6" s="3" customFormat="1" ht="18.75">
      <c r="A110" s="3" t="s">
        <v>675</v>
      </c>
      <c r="D110" s="3" t="s">
        <v>576</v>
      </c>
      <c r="F110" s="3" t="s">
        <v>581</v>
      </c>
    </row>
    <row r="111" s="3" customFormat="1" ht="18.75"/>
    <row r="112" s="3" customFormat="1" ht="18.75"/>
    <row r="113" spans="1:8" s="3" customFormat="1" ht="18.75">
      <c r="A113" s="463" t="s">
        <v>582</v>
      </c>
      <c r="B113" s="463"/>
      <c r="C113" s="463"/>
      <c r="D113" s="3" t="s">
        <v>254</v>
      </c>
      <c r="F113" s="476" t="s">
        <v>29</v>
      </c>
      <c r="G113" s="477"/>
      <c r="H113" s="478"/>
    </row>
    <row r="114" spans="1:6" s="3" customFormat="1" ht="18.75">
      <c r="A114" s="463"/>
      <c r="B114" s="463"/>
      <c r="C114" s="463"/>
      <c r="D114" s="3" t="s">
        <v>576</v>
      </c>
      <c r="F114" s="3" t="s">
        <v>581</v>
      </c>
    </row>
    <row r="115" s="3" customFormat="1" ht="18.75">
      <c r="A115" s="3" t="s">
        <v>672</v>
      </c>
    </row>
    <row r="116" s="3" customFormat="1" ht="18.75"/>
    <row r="117" s="3" customFormat="1" ht="18.75">
      <c r="A117" s="3" t="s">
        <v>583</v>
      </c>
    </row>
  </sheetData>
  <sheetProtection/>
  <mergeCells count="14">
    <mergeCell ref="A3:L3"/>
    <mergeCell ref="C5:C8"/>
    <mergeCell ref="G7:I7"/>
    <mergeCell ref="J7:L7"/>
    <mergeCell ref="A5:A8"/>
    <mergeCell ref="B5:B8"/>
    <mergeCell ref="D5:L5"/>
    <mergeCell ref="D6:F7"/>
    <mergeCell ref="G6:L6"/>
    <mergeCell ref="A113:C114"/>
    <mergeCell ref="M7:O7"/>
    <mergeCell ref="P7:R7"/>
    <mergeCell ref="M5:R6"/>
    <mergeCell ref="F113:H113"/>
  </mergeCells>
  <printOptions/>
  <pageMargins left="0.31496062992125984" right="0.31496062992125984" top="0.35433070866141736" bottom="0.35433070866141736" header="0.31496062992125984" footer="0.31496062992125984"/>
  <pageSetup fitToHeight="4" horizontalDpi="600" verticalDpi="600" orientation="landscape" paperSize="9" scale="53" r:id="rId1"/>
</worksheet>
</file>

<file path=xl/worksheets/sheet11.xml><?xml version="1.0" encoding="utf-8"?>
<worksheet xmlns="http://schemas.openxmlformats.org/spreadsheetml/2006/main" xmlns:r="http://schemas.openxmlformats.org/officeDocument/2006/relationships">
  <sheetPr>
    <tabColor indexed="33"/>
    <pageSetUpPr fitToPage="1"/>
  </sheetPr>
  <dimension ref="A1:U98"/>
  <sheetViews>
    <sheetView showZeros="0" zoomScale="75" zoomScaleNormal="75" zoomScalePageLayoutView="0" workbookViewId="0" topLeftCell="A43">
      <selection activeCell="N79" sqref="N79"/>
    </sheetView>
  </sheetViews>
  <sheetFormatPr defaultColWidth="9.140625" defaultRowHeight="15"/>
  <cols>
    <col min="1" max="1" width="37.7109375" style="0" customWidth="1"/>
    <col min="3" max="3" width="9.8515625" style="0" customWidth="1"/>
    <col min="4" max="4" width="24.00390625" style="21" customWidth="1"/>
    <col min="5" max="5" width="25.7109375" style="0" customWidth="1"/>
    <col min="6" max="6" width="25.28125" style="0" customWidth="1"/>
    <col min="7" max="7" width="15.57421875" style="0" customWidth="1"/>
    <col min="8" max="8" width="18.421875" style="0" customWidth="1"/>
    <col min="9" max="9" width="19.140625" style="0" customWidth="1"/>
    <col min="10" max="10" width="12.28125" style="0" customWidth="1"/>
  </cols>
  <sheetData>
    <row r="1" spans="1:10" ht="18.75">
      <c r="A1" s="12"/>
      <c r="D1"/>
      <c r="J1" s="9" t="s">
        <v>261</v>
      </c>
    </row>
    <row r="2" ht="15">
      <c r="A2" s="16"/>
    </row>
    <row r="3" ht="15">
      <c r="A3" s="17"/>
    </row>
    <row r="4" spans="1:10" ht="18.75">
      <c r="A4" s="446" t="s">
        <v>220</v>
      </c>
      <c r="B4" s="446"/>
      <c r="C4" s="446"/>
      <c r="D4" s="446"/>
      <c r="E4" s="446"/>
      <c r="F4" s="446"/>
      <c r="G4" s="446"/>
      <c r="H4" s="446"/>
      <c r="I4" s="446"/>
      <c r="J4" s="446"/>
    </row>
    <row r="5" spans="1:21" ht="45.75" customHeight="1">
      <c r="A5" s="422" t="s">
        <v>653</v>
      </c>
      <c r="B5" s="422"/>
      <c r="C5" s="422"/>
      <c r="D5" s="422"/>
      <c r="E5" s="422"/>
      <c r="F5" s="422"/>
      <c r="G5" s="422"/>
      <c r="H5" s="422"/>
      <c r="I5" s="422"/>
      <c r="J5" s="422"/>
      <c r="K5" s="234"/>
      <c r="L5" s="234"/>
      <c r="M5" s="234"/>
      <c r="N5" s="234"/>
      <c r="O5" s="234"/>
      <c r="P5" s="234"/>
      <c r="Q5" s="234"/>
      <c r="R5" s="234"/>
      <c r="S5" s="234"/>
      <c r="T5" s="234"/>
      <c r="U5" s="234"/>
    </row>
    <row r="6" spans="1:10" ht="18.75">
      <c r="A6" s="85"/>
      <c r="B6" s="85"/>
      <c r="C6" s="85"/>
      <c r="D6" s="85"/>
      <c r="E6" s="11" t="s">
        <v>468</v>
      </c>
      <c r="F6" s="85"/>
      <c r="G6" s="85"/>
      <c r="H6" s="85"/>
      <c r="I6" s="85"/>
      <c r="J6" s="85"/>
    </row>
    <row r="7" spans="1:10" ht="18.75">
      <c r="A7" s="481" t="s">
        <v>92</v>
      </c>
      <c r="B7" s="481"/>
      <c r="C7" s="481"/>
      <c r="D7" s="481"/>
      <c r="E7" s="481"/>
      <c r="F7" s="481"/>
      <c r="G7" s="481"/>
      <c r="H7" s="481"/>
      <c r="I7" s="481"/>
      <c r="J7" s="481"/>
    </row>
    <row r="8" spans="1:6" ht="15">
      <c r="A8" s="17"/>
      <c r="D8" s="433" t="s">
        <v>258</v>
      </c>
      <c r="E8" s="433"/>
      <c r="F8" s="433"/>
    </row>
    <row r="9" spans="1:10" ht="30.75" customHeight="1">
      <c r="A9" s="448" t="s">
        <v>145</v>
      </c>
      <c r="B9" s="449" t="s">
        <v>178</v>
      </c>
      <c r="C9" s="450" t="s">
        <v>196</v>
      </c>
      <c r="D9" s="439" t="s">
        <v>198</v>
      </c>
      <c r="E9" s="440"/>
      <c r="F9" s="440"/>
      <c r="G9" s="440"/>
      <c r="H9" s="440"/>
      <c r="I9" s="440"/>
      <c r="J9" s="441"/>
    </row>
    <row r="10" spans="1:10" ht="18.75">
      <c r="A10" s="448"/>
      <c r="B10" s="449"/>
      <c r="C10" s="451"/>
      <c r="D10" s="453" t="s">
        <v>219</v>
      </c>
      <c r="E10" s="443" t="s">
        <v>146</v>
      </c>
      <c r="F10" s="444"/>
      <c r="G10" s="444"/>
      <c r="H10" s="444"/>
      <c r="I10" s="444"/>
      <c r="J10" s="445"/>
    </row>
    <row r="11" spans="1:10" ht="15">
      <c r="A11" s="448"/>
      <c r="B11" s="449"/>
      <c r="C11" s="451"/>
      <c r="D11" s="453"/>
      <c r="E11" s="454" t="s">
        <v>197</v>
      </c>
      <c r="F11" s="457" t="s">
        <v>199</v>
      </c>
      <c r="G11" s="454" t="s">
        <v>200</v>
      </c>
      <c r="H11" s="454" t="s">
        <v>201</v>
      </c>
      <c r="I11" s="457" t="s">
        <v>202</v>
      </c>
      <c r="J11" s="460"/>
    </row>
    <row r="12" spans="1:10" ht="15" customHeight="1">
      <c r="A12" s="448"/>
      <c r="B12" s="449"/>
      <c r="C12" s="451"/>
      <c r="D12" s="453"/>
      <c r="E12" s="455"/>
      <c r="F12" s="458"/>
      <c r="G12" s="455"/>
      <c r="H12" s="455"/>
      <c r="I12" s="458"/>
      <c r="J12" s="461"/>
    </row>
    <row r="13" spans="1:10" ht="15" customHeight="1">
      <c r="A13" s="448"/>
      <c r="B13" s="449"/>
      <c r="C13" s="451"/>
      <c r="D13" s="453"/>
      <c r="E13" s="455"/>
      <c r="F13" s="458"/>
      <c r="G13" s="455"/>
      <c r="H13" s="455"/>
      <c r="I13" s="458"/>
      <c r="J13" s="461"/>
    </row>
    <row r="14" spans="1:10" ht="15">
      <c r="A14" s="448"/>
      <c r="B14" s="449"/>
      <c r="C14" s="451"/>
      <c r="D14" s="453"/>
      <c r="E14" s="455"/>
      <c r="F14" s="458"/>
      <c r="G14" s="455"/>
      <c r="H14" s="455"/>
      <c r="I14" s="458"/>
      <c r="J14" s="461"/>
    </row>
    <row r="15" spans="1:10" ht="15">
      <c r="A15" s="448"/>
      <c r="B15" s="449"/>
      <c r="C15" s="451"/>
      <c r="D15" s="453"/>
      <c r="E15" s="455"/>
      <c r="F15" s="458"/>
      <c r="G15" s="455"/>
      <c r="H15" s="455"/>
      <c r="I15" s="458"/>
      <c r="J15" s="461"/>
    </row>
    <row r="16" spans="1:10" ht="15">
      <c r="A16" s="448"/>
      <c r="B16" s="449"/>
      <c r="C16" s="451"/>
      <c r="D16" s="453"/>
      <c r="E16" s="455"/>
      <c r="F16" s="458"/>
      <c r="G16" s="455"/>
      <c r="H16" s="455"/>
      <c r="I16" s="458"/>
      <c r="J16" s="461"/>
    </row>
    <row r="17" spans="1:10" ht="33.75" customHeight="1">
      <c r="A17" s="448"/>
      <c r="B17" s="449"/>
      <c r="C17" s="451"/>
      <c r="D17" s="453"/>
      <c r="E17" s="455"/>
      <c r="F17" s="458"/>
      <c r="G17" s="455"/>
      <c r="H17" s="455"/>
      <c r="I17" s="459"/>
      <c r="J17" s="462"/>
    </row>
    <row r="18" spans="1:10" ht="37.5">
      <c r="A18" s="448"/>
      <c r="B18" s="449"/>
      <c r="C18" s="452"/>
      <c r="D18" s="453"/>
      <c r="E18" s="456"/>
      <c r="F18" s="459"/>
      <c r="G18" s="456"/>
      <c r="H18" s="456"/>
      <c r="I18" s="6" t="s">
        <v>179</v>
      </c>
      <c r="J18" s="6" t="s">
        <v>180</v>
      </c>
    </row>
    <row r="19" spans="1:10" ht="18.75">
      <c r="A19" s="6">
        <v>1</v>
      </c>
      <c r="B19" s="6">
        <v>2</v>
      </c>
      <c r="C19" s="6">
        <v>3</v>
      </c>
      <c r="D19" s="6">
        <v>4</v>
      </c>
      <c r="E19" s="6">
        <v>5</v>
      </c>
      <c r="F19" s="6">
        <v>6</v>
      </c>
      <c r="G19" s="6">
        <v>7</v>
      </c>
      <c r="H19" s="6">
        <v>8</v>
      </c>
      <c r="I19" s="6">
        <v>9</v>
      </c>
      <c r="J19" s="6">
        <v>10</v>
      </c>
    </row>
    <row r="20" spans="1:10" s="160" customFormat="1" ht="37.5">
      <c r="A20" s="27" t="s">
        <v>203</v>
      </c>
      <c r="B20" s="283" t="s">
        <v>205</v>
      </c>
      <c r="C20" s="281" t="s">
        <v>182</v>
      </c>
      <c r="D20" s="231">
        <v>0</v>
      </c>
      <c r="E20" s="231">
        <v>0</v>
      </c>
      <c r="F20" s="231">
        <v>0</v>
      </c>
      <c r="G20" s="231"/>
      <c r="H20" s="231"/>
      <c r="I20" s="231"/>
      <c r="J20" s="231"/>
    </row>
    <row r="21" spans="1:10" s="22" customFormat="1" ht="27" customHeight="1">
      <c r="A21" s="27" t="s">
        <v>208</v>
      </c>
      <c r="B21" s="281">
        <v>100</v>
      </c>
      <c r="C21" s="281" t="s">
        <v>185</v>
      </c>
      <c r="D21" s="231">
        <f>SUM(D22:D36)</f>
        <v>567406999.5900002</v>
      </c>
      <c r="E21" s="231">
        <f aca="true" t="shared" si="0" ref="E21:J21">SUM(E22:E36)</f>
        <v>547543200</v>
      </c>
      <c r="F21" s="231">
        <f t="shared" si="0"/>
        <v>18700</v>
      </c>
      <c r="G21" s="231">
        <f t="shared" si="0"/>
        <v>0</v>
      </c>
      <c r="H21" s="231">
        <f t="shared" si="0"/>
        <v>18418508.44</v>
      </c>
      <c r="I21" s="231">
        <f t="shared" si="0"/>
        <v>1426591.1500000001</v>
      </c>
      <c r="J21" s="231">
        <f t="shared" si="0"/>
        <v>0</v>
      </c>
    </row>
    <row r="22" spans="1:10" s="22" customFormat="1" ht="56.25" hidden="1">
      <c r="A22" s="30" t="s">
        <v>183</v>
      </c>
      <c r="B22" s="284" t="s">
        <v>206</v>
      </c>
      <c r="C22" s="28">
        <v>180</v>
      </c>
      <c r="D22" s="231">
        <f aca="true" t="shared" si="1" ref="D22:D36">SUM(E22:I22)</f>
        <v>0</v>
      </c>
      <c r="E22" s="232"/>
      <c r="F22" s="232"/>
      <c r="G22" s="232"/>
      <c r="H22" s="232"/>
      <c r="I22" s="232"/>
      <c r="J22" s="232"/>
    </row>
    <row r="23" spans="1:10" s="22" customFormat="1" ht="112.5" hidden="1">
      <c r="A23" s="30" t="s">
        <v>184</v>
      </c>
      <c r="B23" s="284" t="s">
        <v>207</v>
      </c>
      <c r="C23" s="28">
        <v>130</v>
      </c>
      <c r="D23" s="231">
        <f t="shared" si="1"/>
        <v>0</v>
      </c>
      <c r="E23" s="232"/>
      <c r="F23" s="232"/>
      <c r="G23" s="232"/>
      <c r="H23" s="232"/>
      <c r="I23" s="232"/>
      <c r="J23" s="232"/>
    </row>
    <row r="24" spans="1:10" s="22" customFormat="1" ht="18.75" hidden="1">
      <c r="A24" s="30" t="s">
        <v>430</v>
      </c>
      <c r="B24" s="28">
        <v>110</v>
      </c>
      <c r="C24" s="28">
        <v>120</v>
      </c>
      <c r="D24" s="231">
        <f t="shared" si="1"/>
        <v>0</v>
      </c>
      <c r="E24" s="285" t="s">
        <v>185</v>
      </c>
      <c r="F24" s="285" t="s">
        <v>185</v>
      </c>
      <c r="G24" s="285" t="s">
        <v>185</v>
      </c>
      <c r="H24" s="285" t="s">
        <v>185</v>
      </c>
      <c r="I24" s="285"/>
      <c r="J24" s="285" t="s">
        <v>185</v>
      </c>
    </row>
    <row r="25" spans="1:10" s="22" customFormat="1" ht="93.75">
      <c r="A25" s="32" t="s">
        <v>209</v>
      </c>
      <c r="B25" s="28">
        <v>111</v>
      </c>
      <c r="C25" s="28">
        <v>120</v>
      </c>
      <c r="D25" s="231">
        <f t="shared" si="1"/>
        <v>51920.48</v>
      </c>
      <c r="E25" s="285"/>
      <c r="F25" s="285"/>
      <c r="G25" s="285"/>
      <c r="H25" s="285"/>
      <c r="I25" s="232">
        <v>51920.48</v>
      </c>
      <c r="J25" s="285"/>
    </row>
    <row r="26" spans="1:10" s="22" customFormat="1" ht="18.75" hidden="1">
      <c r="A26" s="32"/>
      <c r="B26" s="286"/>
      <c r="C26" s="286"/>
      <c r="D26" s="231">
        <f t="shared" si="1"/>
        <v>0</v>
      </c>
      <c r="E26" s="285"/>
      <c r="F26" s="285"/>
      <c r="G26" s="285"/>
      <c r="H26" s="285"/>
      <c r="I26" s="232"/>
      <c r="J26" s="285"/>
    </row>
    <row r="27" spans="1:10" s="22" customFormat="1" ht="37.5">
      <c r="A27" s="30" t="s">
        <v>210</v>
      </c>
      <c r="B27" s="28">
        <v>120</v>
      </c>
      <c r="C27" s="28">
        <v>130</v>
      </c>
      <c r="D27" s="231">
        <f t="shared" si="1"/>
        <v>567320620.2900001</v>
      </c>
      <c r="E27" s="232">
        <v>547543200</v>
      </c>
      <c r="F27" s="285" t="s">
        <v>185</v>
      </c>
      <c r="G27" s="285" t="s">
        <v>185</v>
      </c>
      <c r="H27" s="232">
        <v>18418508.44</v>
      </c>
      <c r="I27" s="232">
        <v>1358911.85</v>
      </c>
      <c r="J27" s="285"/>
    </row>
    <row r="28" spans="1:10" s="22" customFormat="1" ht="56.25">
      <c r="A28" s="30" t="s">
        <v>211</v>
      </c>
      <c r="B28" s="28">
        <v>130</v>
      </c>
      <c r="C28" s="28">
        <v>140</v>
      </c>
      <c r="D28" s="231">
        <f t="shared" si="1"/>
        <v>0</v>
      </c>
      <c r="E28" s="285" t="s">
        <v>185</v>
      </c>
      <c r="F28" s="285" t="s">
        <v>185</v>
      </c>
      <c r="G28" s="285" t="s">
        <v>185</v>
      </c>
      <c r="H28" s="285" t="s">
        <v>185</v>
      </c>
      <c r="I28" s="232">
        <v>0</v>
      </c>
      <c r="J28" s="285" t="s">
        <v>185</v>
      </c>
    </row>
    <row r="29" spans="1:10" s="22" customFormat="1" ht="99" customHeight="1" hidden="1">
      <c r="A29" s="30" t="s">
        <v>212</v>
      </c>
      <c r="B29" s="28">
        <v>140</v>
      </c>
      <c r="C29" s="28">
        <v>150</v>
      </c>
      <c r="D29" s="231">
        <f t="shared" si="1"/>
        <v>0</v>
      </c>
      <c r="E29" s="285" t="s">
        <v>185</v>
      </c>
      <c r="F29" s="285" t="s">
        <v>185</v>
      </c>
      <c r="G29" s="285" t="s">
        <v>185</v>
      </c>
      <c r="H29" s="285" t="s">
        <v>185</v>
      </c>
      <c r="I29" s="232"/>
      <c r="J29" s="285" t="s">
        <v>185</v>
      </c>
    </row>
    <row r="30" spans="1:10" s="22" customFormat="1" ht="37.5">
      <c r="A30" s="30" t="s">
        <v>213</v>
      </c>
      <c r="B30" s="28">
        <v>150</v>
      </c>
      <c r="C30" s="28">
        <v>180</v>
      </c>
      <c r="D30" s="231">
        <f t="shared" si="1"/>
        <v>18700</v>
      </c>
      <c r="E30" s="285" t="s">
        <v>185</v>
      </c>
      <c r="F30" s="232">
        <v>18700</v>
      </c>
      <c r="G30" s="285"/>
      <c r="H30" s="285" t="s">
        <v>185</v>
      </c>
      <c r="I30" s="285" t="s">
        <v>185</v>
      </c>
      <c r="J30" s="285" t="s">
        <v>185</v>
      </c>
    </row>
    <row r="31" spans="1:10" s="22" customFormat="1" ht="18.75" hidden="1">
      <c r="A31" s="30" t="s">
        <v>214</v>
      </c>
      <c r="B31" s="28">
        <v>160</v>
      </c>
      <c r="C31" s="28">
        <v>180</v>
      </c>
      <c r="D31" s="231">
        <f t="shared" si="1"/>
        <v>0</v>
      </c>
      <c r="E31" s="285" t="s">
        <v>185</v>
      </c>
      <c r="F31" s="285" t="s">
        <v>185</v>
      </c>
      <c r="G31" s="285" t="s">
        <v>185</v>
      </c>
      <c r="H31" s="285" t="s">
        <v>185</v>
      </c>
      <c r="I31" s="285"/>
      <c r="J31" s="285"/>
    </row>
    <row r="32" spans="1:10" s="22" customFormat="1" ht="37.5" hidden="1">
      <c r="A32" s="30" t="s">
        <v>215</v>
      </c>
      <c r="B32" s="28">
        <v>180</v>
      </c>
      <c r="C32" s="28" t="s">
        <v>185</v>
      </c>
      <c r="D32" s="231">
        <f t="shared" si="1"/>
        <v>0</v>
      </c>
      <c r="E32" s="285" t="s">
        <v>185</v>
      </c>
      <c r="F32" s="285" t="s">
        <v>185</v>
      </c>
      <c r="G32" s="285" t="s">
        <v>185</v>
      </c>
      <c r="H32" s="285" t="s">
        <v>185</v>
      </c>
      <c r="I32" s="285"/>
      <c r="J32" s="285" t="s">
        <v>185</v>
      </c>
    </row>
    <row r="33" spans="1:10" s="22" customFormat="1" ht="37.5" hidden="1">
      <c r="A33" s="32" t="s">
        <v>216</v>
      </c>
      <c r="B33" s="28">
        <v>181</v>
      </c>
      <c r="C33" s="28">
        <v>410</v>
      </c>
      <c r="D33" s="231">
        <f t="shared" si="1"/>
        <v>0</v>
      </c>
      <c r="E33" s="285"/>
      <c r="F33" s="285"/>
      <c r="G33" s="285"/>
      <c r="H33" s="285"/>
      <c r="I33" s="285"/>
      <c r="J33" s="285"/>
    </row>
    <row r="34" spans="1:10" s="22" customFormat="1" ht="37.5" hidden="1">
      <c r="A34" s="32" t="s">
        <v>217</v>
      </c>
      <c r="B34" s="28">
        <v>182</v>
      </c>
      <c r="C34" s="28">
        <v>420</v>
      </c>
      <c r="D34" s="231">
        <f t="shared" si="1"/>
        <v>0</v>
      </c>
      <c r="E34" s="285"/>
      <c r="F34" s="285"/>
      <c r="G34" s="285"/>
      <c r="H34" s="285"/>
      <c r="I34" s="285"/>
      <c r="J34" s="285"/>
    </row>
    <row r="35" spans="1:10" s="22" customFormat="1" ht="37.5">
      <c r="A35" s="32" t="s">
        <v>218</v>
      </c>
      <c r="B35" s="28">
        <v>183</v>
      </c>
      <c r="C35" s="28">
        <v>440</v>
      </c>
      <c r="D35" s="231">
        <f t="shared" si="1"/>
        <v>15758.82</v>
      </c>
      <c r="E35" s="285"/>
      <c r="F35" s="285"/>
      <c r="G35" s="285"/>
      <c r="H35" s="285"/>
      <c r="I35" s="232">
        <v>15758.82</v>
      </c>
      <c r="J35" s="285"/>
    </row>
    <row r="36" spans="1:10" s="22" customFormat="1" ht="18.75" hidden="1">
      <c r="A36" s="30"/>
      <c r="B36" s="28"/>
      <c r="C36" s="28"/>
      <c r="D36" s="231">
        <f t="shared" si="1"/>
        <v>0</v>
      </c>
      <c r="E36" s="285"/>
      <c r="F36" s="285"/>
      <c r="G36" s="285"/>
      <c r="H36" s="285"/>
      <c r="I36" s="285"/>
      <c r="J36" s="285"/>
    </row>
    <row r="37" spans="1:10" s="22" customFormat="1" ht="37.5">
      <c r="A37" s="27" t="s">
        <v>186</v>
      </c>
      <c r="B37" s="28">
        <v>200</v>
      </c>
      <c r="C37" s="28" t="s">
        <v>185</v>
      </c>
      <c r="D37" s="231">
        <f>D38+D45+D52++D61+D63+D68+D69+D70</f>
        <v>567406999.59</v>
      </c>
      <c r="E37" s="231">
        <f aca="true" t="shared" si="2" ref="E37:J37">E38+E45+E52++E61+E63+E68+E69+E70</f>
        <v>547543200</v>
      </c>
      <c r="F37" s="231">
        <f t="shared" si="2"/>
        <v>18700</v>
      </c>
      <c r="G37" s="231">
        <f t="shared" si="2"/>
        <v>0</v>
      </c>
      <c r="H37" s="231">
        <f t="shared" si="2"/>
        <v>18418508.44</v>
      </c>
      <c r="I37" s="231">
        <f t="shared" si="2"/>
        <v>1426591.15</v>
      </c>
      <c r="J37" s="231">
        <f t="shared" si="2"/>
        <v>0</v>
      </c>
    </row>
    <row r="38" spans="1:10" s="22" customFormat="1" ht="37.5">
      <c r="A38" s="30" t="s">
        <v>431</v>
      </c>
      <c r="B38" s="28">
        <v>210</v>
      </c>
      <c r="C38" s="28">
        <v>100</v>
      </c>
      <c r="D38" s="231">
        <f>D39+D41+D42</f>
        <v>403496672</v>
      </c>
      <c r="E38" s="232">
        <f aca="true" t="shared" si="3" ref="E38:J38">E39+E41+E42</f>
        <v>402810513</v>
      </c>
      <c r="F38" s="232">
        <f t="shared" si="3"/>
        <v>0</v>
      </c>
      <c r="G38" s="232">
        <f t="shared" si="3"/>
        <v>0</v>
      </c>
      <c r="H38" s="232">
        <f t="shared" si="3"/>
        <v>0</v>
      </c>
      <c r="I38" s="232">
        <f t="shared" si="3"/>
        <v>686159</v>
      </c>
      <c r="J38" s="232">
        <f t="shared" si="3"/>
        <v>0</v>
      </c>
    </row>
    <row r="39" spans="1:10" s="22" customFormat="1" ht="56.25">
      <c r="A39" s="30" t="s">
        <v>432</v>
      </c>
      <c r="B39" s="28">
        <v>211</v>
      </c>
      <c r="C39" s="28">
        <v>111.119</v>
      </c>
      <c r="D39" s="231">
        <f>D40+D43</f>
        <v>403406672</v>
      </c>
      <c r="E39" s="232">
        <f aca="true" t="shared" si="4" ref="E39:J39">E40+E43</f>
        <v>402720513</v>
      </c>
      <c r="F39" s="232">
        <f t="shared" si="4"/>
        <v>0</v>
      </c>
      <c r="G39" s="232">
        <f t="shared" si="4"/>
        <v>0</v>
      </c>
      <c r="H39" s="232">
        <f t="shared" si="4"/>
        <v>0</v>
      </c>
      <c r="I39" s="232">
        <f t="shared" si="4"/>
        <v>686159</v>
      </c>
      <c r="J39" s="232">
        <f t="shared" si="4"/>
        <v>0</v>
      </c>
    </row>
    <row r="40" spans="1:10" s="22" customFormat="1" ht="40.5" customHeight="1">
      <c r="A40" s="30" t="s">
        <v>433</v>
      </c>
      <c r="B40" s="28">
        <v>212</v>
      </c>
      <c r="C40" s="28">
        <v>111</v>
      </c>
      <c r="D40" s="231">
        <f>SUM(E40:I40)</f>
        <v>309377306</v>
      </c>
      <c r="E40" s="232">
        <v>308850302</v>
      </c>
      <c r="F40" s="232"/>
      <c r="G40" s="232"/>
      <c r="H40" s="232"/>
      <c r="I40" s="232">
        <v>527004</v>
      </c>
      <c r="J40" s="232"/>
    </row>
    <row r="41" spans="1:10" s="22" customFormat="1" ht="56.25">
      <c r="A41" s="32" t="s">
        <v>434</v>
      </c>
      <c r="B41" s="28">
        <v>213</v>
      </c>
      <c r="C41" s="28">
        <v>112</v>
      </c>
      <c r="D41" s="231">
        <f>SUM(E41:I41)</f>
        <v>90000</v>
      </c>
      <c r="E41" s="232">
        <v>90000</v>
      </c>
      <c r="F41" s="232"/>
      <c r="G41" s="232"/>
      <c r="H41" s="232"/>
      <c r="I41" s="232">
        <v>0</v>
      </c>
      <c r="J41" s="232"/>
    </row>
    <row r="42" spans="1:10" s="22" customFormat="1" ht="141" customHeight="1" hidden="1">
      <c r="A42" s="30" t="s">
        <v>435</v>
      </c>
      <c r="B42" s="28">
        <v>214</v>
      </c>
      <c r="C42" s="28">
        <v>113</v>
      </c>
      <c r="D42" s="231">
        <f>SUM(E42:I42)</f>
        <v>0</v>
      </c>
      <c r="E42" s="232"/>
      <c r="F42" s="232"/>
      <c r="G42" s="232"/>
      <c r="H42" s="232"/>
      <c r="I42" s="232"/>
      <c r="J42" s="232"/>
    </row>
    <row r="43" spans="1:10" s="22" customFormat="1" ht="93.75">
      <c r="A43" s="30" t="s">
        <v>436</v>
      </c>
      <c r="B43" s="28">
        <v>215</v>
      </c>
      <c r="C43" s="28">
        <v>119</v>
      </c>
      <c r="D43" s="231">
        <f>SUM(E43:I43)</f>
        <v>94029366</v>
      </c>
      <c r="E43" s="232">
        <v>93870211</v>
      </c>
      <c r="F43" s="232"/>
      <c r="G43" s="232"/>
      <c r="H43" s="232"/>
      <c r="I43" s="232">
        <v>159155</v>
      </c>
      <c r="J43" s="232"/>
    </row>
    <row r="44" spans="1:10" s="22" customFormat="1" ht="18.75" hidden="1">
      <c r="A44" s="30"/>
      <c r="B44" s="28"/>
      <c r="C44" s="28"/>
      <c r="D44" s="231">
        <f>SUM(E44:I44)</f>
        <v>0</v>
      </c>
      <c r="E44" s="232"/>
      <c r="F44" s="232"/>
      <c r="G44" s="232"/>
      <c r="H44" s="232"/>
      <c r="I44" s="232"/>
      <c r="J44" s="232"/>
    </row>
    <row r="45" spans="1:10" s="22" customFormat="1" ht="37.5" hidden="1">
      <c r="A45" s="30" t="s">
        <v>437</v>
      </c>
      <c r="B45" s="28">
        <v>220</v>
      </c>
      <c r="C45" s="28">
        <v>300</v>
      </c>
      <c r="D45" s="231">
        <f>D46+D48+D49+D50</f>
        <v>0</v>
      </c>
      <c r="E45" s="232">
        <f aca="true" t="shared" si="5" ref="E45:J45">E46+E48+E49+E50</f>
        <v>0</v>
      </c>
      <c r="F45" s="232">
        <f t="shared" si="5"/>
        <v>0</v>
      </c>
      <c r="G45" s="232">
        <f t="shared" si="5"/>
        <v>0</v>
      </c>
      <c r="H45" s="232">
        <f t="shared" si="5"/>
        <v>0</v>
      </c>
      <c r="I45" s="232">
        <f t="shared" si="5"/>
        <v>0</v>
      </c>
      <c r="J45" s="232">
        <f t="shared" si="5"/>
        <v>0</v>
      </c>
    </row>
    <row r="46" spans="1:10" s="22" customFormat="1" ht="75" hidden="1">
      <c r="A46" s="30" t="s">
        <v>438</v>
      </c>
      <c r="B46" s="28">
        <v>221</v>
      </c>
      <c r="C46" s="28">
        <v>320</v>
      </c>
      <c r="D46" s="231">
        <f>D47</f>
        <v>0</v>
      </c>
      <c r="E46" s="232">
        <f aca="true" t="shared" si="6" ref="E46:J46">E47</f>
        <v>0</v>
      </c>
      <c r="F46" s="232">
        <f t="shared" si="6"/>
        <v>0</v>
      </c>
      <c r="G46" s="232">
        <f t="shared" si="6"/>
        <v>0</v>
      </c>
      <c r="H46" s="232">
        <f t="shared" si="6"/>
        <v>0</v>
      </c>
      <c r="I46" s="232">
        <f t="shared" si="6"/>
        <v>0</v>
      </c>
      <c r="J46" s="232">
        <f t="shared" si="6"/>
        <v>0</v>
      </c>
    </row>
    <row r="47" spans="1:10" s="22" customFormat="1" ht="75" hidden="1">
      <c r="A47" s="30" t="s">
        <v>439</v>
      </c>
      <c r="B47" s="28">
        <v>222</v>
      </c>
      <c r="C47" s="28">
        <v>321</v>
      </c>
      <c r="D47" s="231">
        <f>SUM(E47:I47)</f>
        <v>0</v>
      </c>
      <c r="E47" s="232"/>
      <c r="F47" s="232"/>
      <c r="G47" s="232"/>
      <c r="H47" s="232"/>
      <c r="I47" s="232"/>
      <c r="J47" s="232"/>
    </row>
    <row r="48" spans="1:10" s="22" customFormat="1" ht="18.75" hidden="1">
      <c r="A48" s="30" t="s">
        <v>440</v>
      </c>
      <c r="B48" s="28">
        <v>223</v>
      </c>
      <c r="C48" s="28">
        <v>340</v>
      </c>
      <c r="D48" s="231">
        <f>SUM(E48:I48)</f>
        <v>0</v>
      </c>
      <c r="E48" s="232"/>
      <c r="F48" s="232"/>
      <c r="G48" s="232"/>
      <c r="H48" s="232"/>
      <c r="I48" s="232"/>
      <c r="J48" s="232"/>
    </row>
    <row r="49" spans="1:10" s="22" customFormat="1" ht="18.75" hidden="1">
      <c r="A49" s="30" t="s">
        <v>441</v>
      </c>
      <c r="B49" s="28">
        <v>224</v>
      </c>
      <c r="C49" s="28">
        <v>350</v>
      </c>
      <c r="D49" s="231">
        <f>SUM(E49:I49)</f>
        <v>0</v>
      </c>
      <c r="E49" s="232"/>
      <c r="F49" s="232"/>
      <c r="G49" s="232"/>
      <c r="H49" s="232"/>
      <c r="I49" s="232"/>
      <c r="J49" s="232"/>
    </row>
    <row r="50" spans="1:10" s="22" customFormat="1" ht="18.75" hidden="1">
      <c r="A50" s="30" t="s">
        <v>442</v>
      </c>
      <c r="B50" s="28">
        <v>225</v>
      </c>
      <c r="C50" s="28">
        <v>360</v>
      </c>
      <c r="D50" s="231">
        <f>SUM(E50:I50)</f>
        <v>0</v>
      </c>
      <c r="E50" s="232"/>
      <c r="F50" s="232"/>
      <c r="G50" s="232"/>
      <c r="H50" s="232"/>
      <c r="I50" s="232"/>
      <c r="J50" s="232"/>
    </row>
    <row r="51" spans="1:10" s="22" customFormat="1" ht="18.75" hidden="1">
      <c r="A51" s="32"/>
      <c r="B51" s="28"/>
      <c r="C51" s="28"/>
      <c r="D51" s="231">
        <f>SUM(E51:I51)</f>
        <v>0</v>
      </c>
      <c r="E51" s="232"/>
      <c r="F51" s="232"/>
      <c r="G51" s="232"/>
      <c r="H51" s="232"/>
      <c r="I51" s="232"/>
      <c r="J51" s="232"/>
    </row>
    <row r="52" spans="1:10" s="22" customFormat="1" ht="37.5">
      <c r="A52" s="30" t="s">
        <v>443</v>
      </c>
      <c r="B52" s="28">
        <v>226</v>
      </c>
      <c r="C52" s="28">
        <v>800</v>
      </c>
      <c r="D52" s="231">
        <f>D53+D55+D59</f>
        <v>9002000</v>
      </c>
      <c r="E52" s="232">
        <f aca="true" t="shared" si="7" ref="E52:J52">E53+E55+E59</f>
        <v>9000000</v>
      </c>
      <c r="F52" s="232">
        <f t="shared" si="7"/>
        <v>0</v>
      </c>
      <c r="G52" s="232">
        <f t="shared" si="7"/>
        <v>0</v>
      </c>
      <c r="H52" s="232">
        <f t="shared" si="7"/>
        <v>0</v>
      </c>
      <c r="I52" s="232">
        <f t="shared" si="7"/>
        <v>2000</v>
      </c>
      <c r="J52" s="232">
        <f t="shared" si="7"/>
        <v>0</v>
      </c>
    </row>
    <row r="53" spans="1:10" s="22" customFormat="1" ht="112.5" hidden="1">
      <c r="A53" s="32" t="s">
        <v>187</v>
      </c>
      <c r="B53" s="28">
        <v>227</v>
      </c>
      <c r="C53" s="28">
        <v>831</v>
      </c>
      <c r="D53" s="231">
        <f>SUM(E53:I53)</f>
        <v>0</v>
      </c>
      <c r="E53" s="232"/>
      <c r="F53" s="232"/>
      <c r="G53" s="232"/>
      <c r="H53" s="232"/>
      <c r="I53" s="232"/>
      <c r="J53" s="232"/>
    </row>
    <row r="54" spans="1:10" s="22" customFormat="1" ht="18.75">
      <c r="A54" s="30"/>
      <c r="B54" s="28"/>
      <c r="C54" s="28"/>
      <c r="D54" s="231">
        <f>SUM(E54:I54)</f>
        <v>0</v>
      </c>
      <c r="E54" s="232"/>
      <c r="F54" s="232"/>
      <c r="G54" s="232"/>
      <c r="H54" s="232"/>
      <c r="I54" s="232"/>
      <c r="J54" s="232"/>
    </row>
    <row r="55" spans="1:10" s="22" customFormat="1" ht="37.5">
      <c r="A55" s="30" t="s">
        <v>444</v>
      </c>
      <c r="B55" s="28">
        <v>230</v>
      </c>
      <c r="C55" s="28">
        <v>850</v>
      </c>
      <c r="D55" s="231">
        <f>SUM(D56:D58)</f>
        <v>9002000</v>
      </c>
      <c r="E55" s="232">
        <f aca="true" t="shared" si="8" ref="E55:J55">SUM(E56:E58)</f>
        <v>9000000</v>
      </c>
      <c r="F55" s="232">
        <f t="shared" si="8"/>
        <v>0</v>
      </c>
      <c r="G55" s="232">
        <f t="shared" si="8"/>
        <v>0</v>
      </c>
      <c r="H55" s="232">
        <f t="shared" si="8"/>
        <v>0</v>
      </c>
      <c r="I55" s="232">
        <f>SUM(I56:I58)</f>
        <v>2000</v>
      </c>
      <c r="J55" s="232">
        <f t="shared" si="8"/>
        <v>0</v>
      </c>
    </row>
    <row r="56" spans="1:10" s="22" customFormat="1" ht="37.5">
      <c r="A56" s="30" t="s">
        <v>445</v>
      </c>
      <c r="B56" s="28">
        <v>231</v>
      </c>
      <c r="C56" s="28">
        <v>851</v>
      </c>
      <c r="D56" s="231">
        <f>SUM(E56:I56)</f>
        <v>8873055.61</v>
      </c>
      <c r="E56" s="232">
        <f>'290им бюджет'!E15+'290з бюджет'!E12</f>
        <v>8871055.61</v>
      </c>
      <c r="F56" s="232"/>
      <c r="G56" s="232"/>
      <c r="H56" s="232"/>
      <c r="I56" s="232">
        <v>2000</v>
      </c>
      <c r="J56" s="232"/>
    </row>
    <row r="57" spans="1:10" s="22" customFormat="1" ht="37.5">
      <c r="A57" s="30" t="s">
        <v>446</v>
      </c>
      <c r="B57" s="28">
        <v>232</v>
      </c>
      <c r="C57" s="28">
        <v>852</v>
      </c>
      <c r="D57" s="231">
        <f aca="true" t="shared" si="9" ref="D57:D87">SUM(E57:I57)</f>
        <v>128944.39</v>
      </c>
      <c r="E57" s="232">
        <f>'290тр'!F41</f>
        <v>128944.39</v>
      </c>
      <c r="F57" s="232"/>
      <c r="G57" s="232"/>
      <c r="H57" s="232"/>
      <c r="J57" s="232"/>
    </row>
    <row r="58" spans="1:10" s="22" customFormat="1" ht="18.75" hidden="1">
      <c r="A58" s="30" t="s">
        <v>447</v>
      </c>
      <c r="B58" s="28">
        <v>233</v>
      </c>
      <c r="C58" s="28">
        <v>853</v>
      </c>
      <c r="D58" s="231">
        <f t="shared" si="9"/>
        <v>0</v>
      </c>
      <c r="E58" s="232"/>
      <c r="F58" s="232"/>
      <c r="G58" s="232"/>
      <c r="H58" s="232"/>
      <c r="I58" s="232"/>
      <c r="J58" s="232"/>
    </row>
    <row r="59" spans="1:10" s="22" customFormat="1" ht="75" hidden="1">
      <c r="A59" s="30" t="s">
        <v>188</v>
      </c>
      <c r="B59" s="28">
        <v>234</v>
      </c>
      <c r="C59" s="28">
        <v>860</v>
      </c>
      <c r="D59" s="231">
        <f t="shared" si="9"/>
        <v>0</v>
      </c>
      <c r="E59" s="232"/>
      <c r="F59" s="232"/>
      <c r="G59" s="232"/>
      <c r="H59" s="232"/>
      <c r="I59" s="232"/>
      <c r="J59" s="232"/>
    </row>
    <row r="60" spans="1:10" s="22" customFormat="1" ht="18.75" hidden="1">
      <c r="A60" s="30"/>
      <c r="B60" s="28"/>
      <c r="C60" s="28"/>
      <c r="D60" s="231">
        <f t="shared" si="9"/>
        <v>0</v>
      </c>
      <c r="E60" s="232"/>
      <c r="F60" s="232"/>
      <c r="G60" s="232"/>
      <c r="H60" s="232"/>
      <c r="I60" s="232"/>
      <c r="J60" s="232"/>
    </row>
    <row r="61" spans="1:10" s="22" customFormat="1" ht="33.75" customHeight="1" hidden="1">
      <c r="A61" s="30" t="s">
        <v>448</v>
      </c>
      <c r="B61" s="28">
        <v>240</v>
      </c>
      <c r="C61" s="28">
        <v>600</v>
      </c>
      <c r="D61" s="231">
        <f t="shared" si="9"/>
        <v>0</v>
      </c>
      <c r="E61" s="232"/>
      <c r="F61" s="232"/>
      <c r="G61" s="232"/>
      <c r="H61" s="232"/>
      <c r="I61" s="232"/>
      <c r="J61" s="232"/>
    </row>
    <row r="62" spans="1:10" s="22" customFormat="1" ht="18.75" hidden="1">
      <c r="A62" s="30"/>
      <c r="B62" s="28"/>
      <c r="C62" s="28"/>
      <c r="D62" s="231">
        <f t="shared" si="9"/>
        <v>0</v>
      </c>
      <c r="E62" s="232"/>
      <c r="F62" s="232"/>
      <c r="G62" s="232"/>
      <c r="H62" s="232"/>
      <c r="I62" s="232"/>
      <c r="J62" s="232"/>
    </row>
    <row r="63" spans="1:10" s="22" customFormat="1" ht="75" hidden="1">
      <c r="A63" s="30" t="s">
        <v>189</v>
      </c>
      <c r="B63" s="28">
        <v>241</v>
      </c>
      <c r="C63" s="28">
        <v>400</v>
      </c>
      <c r="D63" s="231">
        <f>SUM(D64:D65)</f>
        <v>0</v>
      </c>
      <c r="E63" s="232">
        <f aca="true" t="shared" si="10" ref="E63:J63">SUM(E64:E65)</f>
        <v>0</v>
      </c>
      <c r="F63" s="232">
        <f t="shared" si="10"/>
        <v>0</v>
      </c>
      <c r="G63" s="232">
        <f t="shared" si="10"/>
        <v>0</v>
      </c>
      <c r="H63" s="232">
        <f t="shared" si="10"/>
        <v>0</v>
      </c>
      <c r="I63" s="232">
        <f t="shared" si="10"/>
        <v>0</v>
      </c>
      <c r="J63" s="232">
        <f t="shared" si="10"/>
        <v>0</v>
      </c>
    </row>
    <row r="64" spans="1:10" s="22" customFormat="1" ht="112.5" customHeight="1" hidden="1">
      <c r="A64" s="32" t="s">
        <v>449</v>
      </c>
      <c r="B64" s="28">
        <v>242</v>
      </c>
      <c r="C64" s="28">
        <v>416</v>
      </c>
      <c r="D64" s="231">
        <f t="shared" si="9"/>
        <v>0</v>
      </c>
      <c r="E64" s="232"/>
      <c r="F64" s="232"/>
      <c r="G64" s="232"/>
      <c r="H64" s="232"/>
      <c r="I64" s="232"/>
      <c r="J64" s="232"/>
    </row>
    <row r="65" spans="1:10" s="22" customFormat="1" ht="112.5" hidden="1">
      <c r="A65" s="30" t="s">
        <v>450</v>
      </c>
      <c r="B65" s="28">
        <v>243</v>
      </c>
      <c r="C65" s="28">
        <v>417</v>
      </c>
      <c r="D65" s="231">
        <f t="shared" si="9"/>
        <v>0</v>
      </c>
      <c r="E65" s="232"/>
      <c r="F65" s="232"/>
      <c r="G65" s="232"/>
      <c r="H65" s="232"/>
      <c r="I65" s="232"/>
      <c r="J65" s="232"/>
    </row>
    <row r="66" spans="1:10" s="22" customFormat="1" ht="18.75" hidden="1">
      <c r="A66" s="30"/>
      <c r="B66" s="28"/>
      <c r="C66" s="28"/>
      <c r="D66" s="231">
        <f t="shared" si="9"/>
        <v>0</v>
      </c>
      <c r="E66" s="232"/>
      <c r="F66" s="232"/>
      <c r="G66" s="232"/>
      <c r="H66" s="232"/>
      <c r="I66" s="232"/>
      <c r="J66" s="232"/>
    </row>
    <row r="67" spans="1:10" s="22" customFormat="1" ht="37.5">
      <c r="A67" s="30" t="s">
        <v>451</v>
      </c>
      <c r="B67" s="28">
        <v>260</v>
      </c>
      <c r="C67" s="28" t="s">
        <v>185</v>
      </c>
      <c r="D67" s="231">
        <f t="shared" si="9"/>
        <v>154908327.59</v>
      </c>
      <c r="E67" s="232">
        <f>E70</f>
        <v>135732687</v>
      </c>
      <c r="F67" s="232">
        <f>F70</f>
        <v>18700</v>
      </c>
      <c r="G67" s="232">
        <f>G70</f>
        <v>0</v>
      </c>
      <c r="H67" s="232">
        <f>H70</f>
        <v>18418508.44</v>
      </c>
      <c r="I67" s="232">
        <f>I70</f>
        <v>738432.15</v>
      </c>
      <c r="J67" s="232"/>
    </row>
    <row r="68" spans="1:10" s="22" customFormat="1" ht="56.25" hidden="1">
      <c r="A68" s="30" t="s">
        <v>452</v>
      </c>
      <c r="B68" s="28">
        <v>261</v>
      </c>
      <c r="C68" s="28">
        <v>241</v>
      </c>
      <c r="D68" s="231">
        <f t="shared" si="9"/>
        <v>0</v>
      </c>
      <c r="E68" s="232"/>
      <c r="F68" s="232"/>
      <c r="G68" s="232"/>
      <c r="H68" s="232"/>
      <c r="I68" s="232"/>
      <c r="J68" s="232"/>
    </row>
    <row r="69" spans="1:10" s="22" customFormat="1" ht="75" customHeight="1" hidden="1">
      <c r="A69" s="30" t="s">
        <v>453</v>
      </c>
      <c r="B69" s="28">
        <v>262</v>
      </c>
      <c r="C69" s="28">
        <v>243</v>
      </c>
      <c r="D69" s="231">
        <f t="shared" si="9"/>
        <v>0</v>
      </c>
      <c r="E69" s="232"/>
      <c r="F69" s="232"/>
      <c r="G69" s="232"/>
      <c r="H69" s="232"/>
      <c r="I69" s="232"/>
      <c r="J69" s="232"/>
    </row>
    <row r="70" spans="1:10" s="22" customFormat="1" ht="81.75" customHeight="1">
      <c r="A70" s="30" t="s">
        <v>192</v>
      </c>
      <c r="B70" s="28">
        <v>263</v>
      </c>
      <c r="C70" s="28">
        <v>244</v>
      </c>
      <c r="D70" s="231">
        <f>SUM(D71:D79)</f>
        <v>154908327.59</v>
      </c>
      <c r="E70" s="232">
        <f aca="true" t="shared" si="11" ref="E70:J70">SUM(E71:E79)</f>
        <v>135732687</v>
      </c>
      <c r="F70" s="232">
        <f t="shared" si="11"/>
        <v>18700</v>
      </c>
      <c r="G70" s="232">
        <f t="shared" si="11"/>
        <v>0</v>
      </c>
      <c r="H70" s="232">
        <f t="shared" si="11"/>
        <v>18418508.44</v>
      </c>
      <c r="I70" s="232">
        <f t="shared" si="11"/>
        <v>738432.15</v>
      </c>
      <c r="J70" s="232">
        <f t="shared" si="11"/>
        <v>0</v>
      </c>
    </row>
    <row r="71" spans="1:10" s="22" customFormat="1" ht="33" customHeight="1">
      <c r="A71" s="32" t="s">
        <v>454</v>
      </c>
      <c r="B71" s="28">
        <v>264</v>
      </c>
      <c r="C71" s="28">
        <v>244</v>
      </c>
      <c r="D71" s="231">
        <f t="shared" si="9"/>
        <v>1073171.89</v>
      </c>
      <c r="E71" s="232">
        <f>таб2_2!E71</f>
        <v>1071459</v>
      </c>
      <c r="F71" s="232"/>
      <c r="G71" s="232"/>
      <c r="H71" s="232"/>
      <c r="I71" s="232">
        <v>1712.89</v>
      </c>
      <c r="J71" s="232"/>
    </row>
    <row r="72" spans="1:10" s="22" customFormat="1" ht="18.75" hidden="1">
      <c r="A72" s="30" t="s">
        <v>455</v>
      </c>
      <c r="B72" s="28">
        <v>265</v>
      </c>
      <c r="C72" s="28">
        <v>244</v>
      </c>
      <c r="D72" s="231">
        <f t="shared" si="9"/>
        <v>0</v>
      </c>
      <c r="E72" s="232"/>
      <c r="F72" s="232"/>
      <c r="G72" s="232"/>
      <c r="H72" s="232"/>
      <c r="I72" s="232"/>
      <c r="J72" s="232"/>
    </row>
    <row r="73" spans="1:10" s="22" customFormat="1" ht="34.5" customHeight="1">
      <c r="A73" s="30" t="s">
        <v>456</v>
      </c>
      <c r="B73" s="28">
        <v>266</v>
      </c>
      <c r="C73" s="28">
        <v>244</v>
      </c>
      <c r="D73" s="231">
        <f t="shared" si="9"/>
        <v>25700337.42</v>
      </c>
      <c r="E73" s="232">
        <v>25544255</v>
      </c>
      <c r="F73" s="232"/>
      <c r="G73" s="232"/>
      <c r="H73" s="232"/>
      <c r="I73" s="232">
        <f>таб2_2!I73</f>
        <v>156082.42</v>
      </c>
      <c r="J73" s="232"/>
    </row>
    <row r="74" spans="1:10" s="22" customFormat="1" ht="37.5" hidden="1">
      <c r="A74" s="30" t="s">
        <v>457</v>
      </c>
      <c r="B74" s="28">
        <v>267</v>
      </c>
      <c r="C74" s="28">
        <v>244</v>
      </c>
      <c r="D74" s="231">
        <f t="shared" si="9"/>
        <v>0</v>
      </c>
      <c r="E74" s="232"/>
      <c r="F74" s="232"/>
      <c r="G74" s="232"/>
      <c r="H74" s="232"/>
      <c r="I74" s="232"/>
      <c r="J74" s="232"/>
    </row>
    <row r="75" spans="1:10" s="22" customFormat="1" ht="37.5">
      <c r="A75" s="30" t="s">
        <v>458</v>
      </c>
      <c r="B75" s="28">
        <v>268</v>
      </c>
      <c r="C75" s="28">
        <v>244</v>
      </c>
      <c r="D75" s="231">
        <f t="shared" si="9"/>
        <v>11525626.9</v>
      </c>
      <c r="E75" s="232">
        <f>таб2_2!E75</f>
        <v>11525626.9</v>
      </c>
      <c r="F75" s="232"/>
      <c r="G75" s="232"/>
      <c r="H75" s="232">
        <v>0</v>
      </c>
      <c r="I75" s="232">
        <v>0</v>
      </c>
      <c r="J75" s="232"/>
    </row>
    <row r="76" spans="1:10" s="22" customFormat="1" ht="34.5" customHeight="1">
      <c r="A76" s="30" t="s">
        <v>459</v>
      </c>
      <c r="B76" s="28">
        <v>269</v>
      </c>
      <c r="C76" s="28">
        <v>244</v>
      </c>
      <c r="D76" s="231">
        <f t="shared" si="9"/>
        <v>7238126.42</v>
      </c>
      <c r="E76" s="232">
        <f>таб2_2!E76</f>
        <v>7010054</v>
      </c>
      <c r="F76" s="232">
        <v>18700</v>
      </c>
      <c r="G76" s="232"/>
      <c r="H76" s="232"/>
      <c r="I76" s="232">
        <f>таб2_2!I76</f>
        <v>209372.42</v>
      </c>
      <c r="J76" s="232"/>
    </row>
    <row r="77" spans="1:10" s="22" customFormat="1" ht="37.5">
      <c r="A77" s="30" t="s">
        <v>460</v>
      </c>
      <c r="B77" s="28">
        <v>270</v>
      </c>
      <c r="C77" s="28">
        <v>244</v>
      </c>
      <c r="D77" s="231">
        <f t="shared" si="9"/>
        <v>1502170.3</v>
      </c>
      <c r="E77" s="232">
        <f>таб2_2!E77</f>
        <v>1436287</v>
      </c>
      <c r="F77" s="232"/>
      <c r="G77" s="232"/>
      <c r="H77" s="232"/>
      <c r="I77" s="232">
        <f>таб2_2!I77</f>
        <v>65883.3</v>
      </c>
      <c r="J77" s="232"/>
    </row>
    <row r="78" spans="1:10" s="22" customFormat="1" ht="37.5" hidden="1">
      <c r="A78" s="30" t="s">
        <v>461</v>
      </c>
      <c r="B78" s="28">
        <v>271</v>
      </c>
      <c r="C78" s="28">
        <v>244</v>
      </c>
      <c r="D78" s="231">
        <f t="shared" si="9"/>
        <v>0</v>
      </c>
      <c r="E78" s="232"/>
      <c r="F78" s="232"/>
      <c r="G78" s="232"/>
      <c r="H78" s="232"/>
      <c r="I78" s="232"/>
      <c r="J78" s="232"/>
    </row>
    <row r="79" spans="1:10" s="22" customFormat="1" ht="37.5">
      <c r="A79" s="30" t="s">
        <v>462</v>
      </c>
      <c r="B79" s="28">
        <v>272</v>
      </c>
      <c r="C79" s="28">
        <v>244</v>
      </c>
      <c r="D79" s="231">
        <f t="shared" si="9"/>
        <v>107868894.66</v>
      </c>
      <c r="E79" s="232">
        <f>таб2_2!E79</f>
        <v>89145005.1</v>
      </c>
      <c r="F79" s="232"/>
      <c r="G79" s="232"/>
      <c r="H79" s="232">
        <f>таб2_2!H79</f>
        <v>18418508.44</v>
      </c>
      <c r="I79" s="232">
        <v>305381.12</v>
      </c>
      <c r="J79" s="232"/>
    </row>
    <row r="80" spans="1:10" s="160" customFormat="1" ht="37.5">
      <c r="A80" s="27" t="s">
        <v>193</v>
      </c>
      <c r="B80" s="281">
        <v>300</v>
      </c>
      <c r="C80" s="281" t="s">
        <v>185</v>
      </c>
      <c r="D80" s="231">
        <f>SUM(D81:D83)</f>
        <v>567406999.59</v>
      </c>
      <c r="E80" s="231">
        <f aca="true" t="shared" si="12" ref="E80:J80">SUM(E81:E83)</f>
        <v>547543200</v>
      </c>
      <c r="F80" s="231">
        <f t="shared" si="12"/>
        <v>18700</v>
      </c>
      <c r="G80" s="231">
        <f t="shared" si="12"/>
        <v>0</v>
      </c>
      <c r="H80" s="231">
        <f t="shared" si="12"/>
        <v>18418508.44</v>
      </c>
      <c r="I80" s="231">
        <f t="shared" si="12"/>
        <v>1426591.1500000001</v>
      </c>
      <c r="J80" s="231">
        <f t="shared" si="12"/>
        <v>0</v>
      </c>
    </row>
    <row r="81" spans="1:10" s="22" customFormat="1" ht="37.5">
      <c r="A81" s="30" t="s">
        <v>463</v>
      </c>
      <c r="B81" s="28">
        <v>310</v>
      </c>
      <c r="C81" s="28">
        <v>510</v>
      </c>
      <c r="D81" s="231">
        <f t="shared" si="9"/>
        <v>567406999.59</v>
      </c>
      <c r="E81" s="232">
        <f>E21</f>
        <v>547543200</v>
      </c>
      <c r="F81" s="232">
        <f>F21</f>
        <v>18700</v>
      </c>
      <c r="G81" s="232">
        <f>G21</f>
        <v>0</v>
      </c>
      <c r="H81" s="232">
        <f>H21</f>
        <v>18418508.44</v>
      </c>
      <c r="I81" s="232">
        <f>I21</f>
        <v>1426591.1500000001</v>
      </c>
      <c r="J81" s="232"/>
    </row>
    <row r="82" spans="1:10" s="22" customFormat="1" ht="18.75">
      <c r="A82" s="30" t="s">
        <v>464</v>
      </c>
      <c r="B82" s="28">
        <v>311</v>
      </c>
      <c r="C82" s="28"/>
      <c r="D82" s="231">
        <f t="shared" si="9"/>
        <v>0</v>
      </c>
      <c r="E82" s="232"/>
      <c r="F82" s="232"/>
      <c r="G82" s="232"/>
      <c r="H82" s="232"/>
      <c r="I82" s="232"/>
      <c r="J82" s="232"/>
    </row>
    <row r="83" spans="1:10" s="22" customFormat="1" ht="18.75">
      <c r="A83" s="30"/>
      <c r="B83" s="28"/>
      <c r="C83" s="28"/>
      <c r="D83" s="231">
        <f t="shared" si="9"/>
        <v>0</v>
      </c>
      <c r="E83" s="232"/>
      <c r="F83" s="232"/>
      <c r="G83" s="232"/>
      <c r="H83" s="232"/>
      <c r="I83" s="232"/>
      <c r="J83" s="232"/>
    </row>
    <row r="84" spans="1:10" s="160" customFormat="1" ht="36" customHeight="1">
      <c r="A84" s="27" t="s">
        <v>194</v>
      </c>
      <c r="B84" s="281">
        <v>400</v>
      </c>
      <c r="C84" s="281"/>
      <c r="D84" s="231">
        <f>SUM(D85:D87)</f>
        <v>567406999.59</v>
      </c>
      <c r="E84" s="231">
        <f aca="true" t="shared" si="13" ref="E84:J84">SUM(E85:E87)</f>
        <v>547543200</v>
      </c>
      <c r="F84" s="231">
        <f t="shared" si="13"/>
        <v>18700</v>
      </c>
      <c r="G84" s="231">
        <f t="shared" si="13"/>
        <v>0</v>
      </c>
      <c r="H84" s="231">
        <f t="shared" si="13"/>
        <v>18418508.44</v>
      </c>
      <c r="I84" s="231">
        <f t="shared" si="13"/>
        <v>1426591.1500000001</v>
      </c>
      <c r="J84" s="231">
        <f t="shared" si="13"/>
        <v>0</v>
      </c>
    </row>
    <row r="85" spans="1:10" s="22" customFormat="1" ht="37.5" customHeight="1">
      <c r="A85" s="30" t="s">
        <v>465</v>
      </c>
      <c r="B85" s="28">
        <v>410</v>
      </c>
      <c r="C85" s="28">
        <v>610</v>
      </c>
      <c r="D85" s="231">
        <f t="shared" si="9"/>
        <v>567406999.59</v>
      </c>
      <c r="E85" s="232">
        <f>E81</f>
        <v>547543200</v>
      </c>
      <c r="F85" s="232">
        <f>F81</f>
        <v>18700</v>
      </c>
      <c r="G85" s="232">
        <f>G81</f>
        <v>0</v>
      </c>
      <c r="H85" s="232">
        <f>H81</f>
        <v>18418508.44</v>
      </c>
      <c r="I85" s="232">
        <f>I81</f>
        <v>1426591.1500000001</v>
      </c>
      <c r="J85" s="232"/>
    </row>
    <row r="86" spans="1:10" s="22" customFormat="1" ht="18.75">
      <c r="A86" s="30" t="s">
        <v>466</v>
      </c>
      <c r="B86" s="28">
        <v>411</v>
      </c>
      <c r="C86" s="28"/>
      <c r="D86" s="231">
        <f t="shared" si="9"/>
        <v>0</v>
      </c>
      <c r="E86" s="232"/>
      <c r="F86" s="232"/>
      <c r="G86" s="232"/>
      <c r="H86" s="232"/>
      <c r="I86" s="232"/>
      <c r="J86" s="232"/>
    </row>
    <row r="87" spans="1:10" s="22" customFormat="1" ht="18.75">
      <c r="A87" s="30"/>
      <c r="B87" s="28"/>
      <c r="C87" s="28"/>
      <c r="D87" s="231">
        <f t="shared" si="9"/>
        <v>0</v>
      </c>
      <c r="E87" s="232"/>
      <c r="F87" s="232"/>
      <c r="G87" s="232"/>
      <c r="H87" s="232"/>
      <c r="I87" s="232"/>
      <c r="J87" s="232"/>
    </row>
    <row r="88" spans="1:10" s="22" customFormat="1" ht="33" customHeight="1">
      <c r="A88" s="27" t="s">
        <v>195</v>
      </c>
      <c r="B88" s="281">
        <v>500</v>
      </c>
      <c r="C88" s="281" t="s">
        <v>185</v>
      </c>
      <c r="D88" s="231">
        <f aca="true" t="shared" si="14" ref="D88:J88">D20+D21-D37+D80-D84</f>
        <v>0</v>
      </c>
      <c r="E88" s="231">
        <f t="shared" si="14"/>
        <v>0</v>
      </c>
      <c r="F88" s="231">
        <f t="shared" si="14"/>
        <v>0</v>
      </c>
      <c r="G88" s="231">
        <f t="shared" si="14"/>
        <v>0</v>
      </c>
      <c r="H88" s="231">
        <f t="shared" si="14"/>
        <v>0</v>
      </c>
      <c r="I88" s="231">
        <f t="shared" si="14"/>
        <v>0</v>
      </c>
      <c r="J88" s="231">
        <f t="shared" si="14"/>
        <v>0</v>
      </c>
    </row>
    <row r="89" spans="1:10" ht="15">
      <c r="A89" s="18"/>
      <c r="B89" s="18"/>
      <c r="C89" s="18"/>
      <c r="D89" s="23"/>
      <c r="E89" s="18"/>
      <c r="F89" s="18"/>
      <c r="G89" s="18"/>
      <c r="H89" s="18"/>
      <c r="I89" s="18"/>
      <c r="J89" s="18"/>
    </row>
    <row r="90" spans="1:4" ht="15">
      <c r="A90" s="17"/>
      <c r="D90" s="125"/>
    </row>
    <row r="91" spans="1:3" ht="18.75">
      <c r="A91" s="423" t="s">
        <v>673</v>
      </c>
      <c r="B91" s="423"/>
      <c r="C91" s="423"/>
    </row>
    <row r="92" spans="1:6" s="3" customFormat="1" ht="18.75">
      <c r="A92" s="421" t="s">
        <v>674</v>
      </c>
      <c r="B92" s="421"/>
      <c r="C92" s="421"/>
      <c r="D92" s="3" t="s">
        <v>572</v>
      </c>
      <c r="F92" s="233" t="s">
        <v>648</v>
      </c>
    </row>
    <row r="93" spans="1:6" s="3" customFormat="1" ht="18.75">
      <c r="A93" s="3" t="s">
        <v>675</v>
      </c>
      <c r="D93" s="3" t="s">
        <v>153</v>
      </c>
      <c r="F93" s="3" t="s">
        <v>573</v>
      </c>
    </row>
    <row r="94" s="3" customFormat="1" ht="18.75">
      <c r="D94" s="56"/>
    </row>
    <row r="95" spans="1:6" s="3" customFormat="1" ht="18.75">
      <c r="A95" s="3" t="s">
        <v>370</v>
      </c>
      <c r="D95" s="56" t="s">
        <v>572</v>
      </c>
      <c r="F95" s="233" t="s">
        <v>649</v>
      </c>
    </row>
    <row r="96" spans="1:6" s="3" customFormat="1" ht="18.75">
      <c r="A96" s="3" t="s">
        <v>676</v>
      </c>
      <c r="D96" s="3" t="s">
        <v>153</v>
      </c>
      <c r="F96" s="3" t="s">
        <v>250</v>
      </c>
    </row>
    <row r="97" s="3" customFormat="1" ht="18.75">
      <c r="D97" s="56"/>
    </row>
    <row r="98" spans="1:4" s="3" customFormat="1" ht="18.75">
      <c r="A98" s="3" t="s">
        <v>574</v>
      </c>
      <c r="D98" s="56"/>
    </row>
  </sheetData>
  <sheetProtection/>
  <mergeCells count="17">
    <mergeCell ref="A91:C91"/>
    <mergeCell ref="A92:C92"/>
    <mergeCell ref="A5:J5"/>
    <mergeCell ref="D8:F8"/>
    <mergeCell ref="G11:G18"/>
    <mergeCell ref="H11:H18"/>
    <mergeCell ref="I11:J17"/>
    <mergeCell ref="A4:J4"/>
    <mergeCell ref="A7:J7"/>
    <mergeCell ref="A9:A18"/>
    <mergeCell ref="B9:B18"/>
    <mergeCell ref="C9:C18"/>
    <mergeCell ref="D9:J9"/>
    <mergeCell ref="D10:D18"/>
    <mergeCell ref="E10:J10"/>
    <mergeCell ref="E11:E18"/>
    <mergeCell ref="F11:F18"/>
  </mergeCells>
  <printOptions/>
  <pageMargins left="0.31496062992125984" right="0.11811023622047245" top="0.35433070866141736" bottom="0.35433070866141736" header="0.31496062992125984" footer="0.31496062992125984"/>
  <pageSetup fitToHeight="8"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indexed="33"/>
    <pageSetUpPr fitToPage="1"/>
  </sheetPr>
  <dimension ref="A1:D39"/>
  <sheetViews>
    <sheetView zoomScale="75" zoomScaleNormal="75" zoomScalePageLayoutView="0" workbookViewId="0" topLeftCell="A1">
      <selection activeCell="G34" sqref="G34"/>
    </sheetView>
  </sheetViews>
  <sheetFormatPr defaultColWidth="9.140625" defaultRowHeight="15"/>
  <cols>
    <col min="1" max="1" width="115.57421875" style="0" customWidth="1"/>
    <col min="2" max="2" width="17.7109375" style="0" customWidth="1"/>
    <col min="3" max="3" width="72.421875" style="0" customWidth="1"/>
    <col min="4" max="4" width="8.00390625" style="0" customWidth="1"/>
  </cols>
  <sheetData>
    <row r="1" spans="2:3" ht="18.75">
      <c r="B1" s="37"/>
      <c r="C1" s="34" t="s">
        <v>235</v>
      </c>
    </row>
    <row r="2" spans="1:3" ht="18.75">
      <c r="A2" s="12"/>
      <c r="B2" s="37"/>
      <c r="C2" s="37"/>
    </row>
    <row r="3" spans="1:3" ht="32.25" customHeight="1">
      <c r="A3" s="482" t="s">
        <v>90</v>
      </c>
      <c r="B3" s="482"/>
      <c r="C3" s="482"/>
    </row>
    <row r="4" spans="1:4" ht="43.5" customHeight="1">
      <c r="A4" s="486" t="s">
        <v>657</v>
      </c>
      <c r="B4" s="486"/>
      <c r="C4" s="486"/>
      <c r="D4" s="486"/>
    </row>
    <row r="5" spans="1:3" ht="18" customHeight="1">
      <c r="A5" s="485" t="s">
        <v>468</v>
      </c>
      <c r="B5" s="485"/>
      <c r="C5" s="485"/>
    </row>
    <row r="6" spans="1:3" ht="43.5" customHeight="1">
      <c r="A6" s="484" t="s">
        <v>470</v>
      </c>
      <c r="B6" s="484"/>
      <c r="C6" s="484"/>
    </row>
    <row r="7" spans="1:3" ht="15.75">
      <c r="A7" s="483" t="s">
        <v>236</v>
      </c>
      <c r="B7" s="483"/>
      <c r="C7" s="483"/>
    </row>
    <row r="8" spans="1:3" ht="18.75">
      <c r="A8" s="12"/>
      <c r="B8" s="37"/>
      <c r="C8" s="37"/>
    </row>
    <row r="9" spans="1:3" ht="92.25" customHeight="1">
      <c r="A9" s="6" t="s">
        <v>145</v>
      </c>
      <c r="B9" s="6" t="s">
        <v>178</v>
      </c>
      <c r="C9" s="6" t="s">
        <v>237</v>
      </c>
    </row>
    <row r="10" spans="1:3" ht="18.75">
      <c r="A10" s="6">
        <v>1</v>
      </c>
      <c r="B10" s="6">
        <v>2</v>
      </c>
      <c r="C10" s="6">
        <v>3</v>
      </c>
    </row>
    <row r="11" spans="1:3" ht="18.75">
      <c r="A11" s="2" t="s">
        <v>181</v>
      </c>
      <c r="B11" s="6">
        <v>10</v>
      </c>
      <c r="C11" s="20"/>
    </row>
    <row r="12" spans="1:3" ht="18.75">
      <c r="A12" s="2" t="s">
        <v>195</v>
      </c>
      <c r="B12" s="6">
        <v>20</v>
      </c>
      <c r="C12" s="20"/>
    </row>
    <row r="13" spans="1:3" ht="18.75">
      <c r="A13" s="2" t="s">
        <v>238</v>
      </c>
      <c r="B13" s="6">
        <v>30</v>
      </c>
      <c r="C13" s="20"/>
    </row>
    <row r="14" spans="1:3" ht="18.75">
      <c r="A14" s="20"/>
      <c r="B14" s="20"/>
      <c r="C14" s="20"/>
    </row>
    <row r="15" spans="1:3" ht="18.75">
      <c r="A15" s="2" t="s">
        <v>239</v>
      </c>
      <c r="B15" s="6">
        <v>40</v>
      </c>
      <c r="C15" s="20"/>
    </row>
    <row r="16" spans="1:3" ht="18.75">
      <c r="A16" s="20"/>
      <c r="B16" s="20"/>
      <c r="C16" s="20"/>
    </row>
    <row r="17" spans="1:3" ht="62.25" customHeight="1">
      <c r="A17" s="12"/>
      <c r="B17" s="37"/>
      <c r="C17" s="37"/>
    </row>
    <row r="18" spans="2:3" ht="18.75">
      <c r="B18" s="37"/>
      <c r="C18" s="34" t="s">
        <v>240</v>
      </c>
    </row>
    <row r="19" spans="1:3" ht="18.75">
      <c r="A19" s="12"/>
      <c r="B19" s="37"/>
      <c r="C19" s="37"/>
    </row>
    <row r="20" spans="1:3" ht="18.75">
      <c r="A20" s="446" t="s">
        <v>241</v>
      </c>
      <c r="B20" s="446"/>
      <c r="C20" s="446"/>
    </row>
    <row r="21" spans="1:3" ht="18.75">
      <c r="A21" s="12"/>
      <c r="B21" s="37"/>
      <c r="C21" s="37"/>
    </row>
    <row r="22" spans="1:3" ht="18.75">
      <c r="A22" s="6" t="s">
        <v>145</v>
      </c>
      <c r="B22" s="6" t="s">
        <v>178</v>
      </c>
      <c r="C22" s="6" t="s">
        <v>242</v>
      </c>
    </row>
    <row r="23" spans="1:3" ht="18.75">
      <c r="A23" s="6">
        <v>1</v>
      </c>
      <c r="B23" s="6">
        <v>2</v>
      </c>
      <c r="C23" s="6">
        <v>3</v>
      </c>
    </row>
    <row r="24" spans="1:3" ht="18.75">
      <c r="A24" s="2" t="s">
        <v>537</v>
      </c>
      <c r="B24" s="6">
        <v>10</v>
      </c>
      <c r="C24" s="26">
        <v>0</v>
      </c>
    </row>
    <row r="25" spans="1:3" ht="18.75">
      <c r="A25" s="2" t="s">
        <v>538</v>
      </c>
      <c r="B25" s="6">
        <v>11</v>
      </c>
      <c r="C25" s="26">
        <v>0</v>
      </c>
    </row>
    <row r="26" spans="1:3" ht="18.75">
      <c r="A26" s="2" t="s">
        <v>539</v>
      </c>
      <c r="B26" s="6">
        <v>12</v>
      </c>
      <c r="C26" s="26">
        <v>0</v>
      </c>
    </row>
    <row r="27" spans="1:3" ht="80.25" customHeight="1">
      <c r="A27" s="30" t="s">
        <v>543</v>
      </c>
      <c r="B27" s="6">
        <v>20</v>
      </c>
      <c r="C27" s="307">
        <v>0</v>
      </c>
    </row>
    <row r="28" spans="1:3" ht="37.5" hidden="1">
      <c r="A28" s="30" t="s">
        <v>540</v>
      </c>
      <c r="B28" s="6">
        <v>21</v>
      </c>
      <c r="C28" s="307"/>
    </row>
    <row r="29" spans="1:3" ht="56.25">
      <c r="A29" s="30" t="s">
        <v>541</v>
      </c>
      <c r="B29" s="6">
        <v>21</v>
      </c>
      <c r="C29" s="307">
        <v>0</v>
      </c>
    </row>
    <row r="30" spans="1:3" ht="56.25">
      <c r="A30" s="30" t="s">
        <v>542</v>
      </c>
      <c r="B30" s="6">
        <v>22</v>
      </c>
      <c r="C30" s="307">
        <v>0</v>
      </c>
    </row>
    <row r="33" spans="1:3" s="3" customFormat="1" ht="18.75">
      <c r="A33" s="90" t="s">
        <v>677</v>
      </c>
      <c r="B33" s="233"/>
      <c r="C33" s="176" t="s">
        <v>648</v>
      </c>
    </row>
    <row r="34" spans="1:3" s="3" customFormat="1" ht="18.75">
      <c r="A34" s="149" t="s">
        <v>678</v>
      </c>
      <c r="B34" s="3" t="s">
        <v>153</v>
      </c>
      <c r="C34" s="61" t="s">
        <v>250</v>
      </c>
    </row>
    <row r="35" spans="1:3" s="3" customFormat="1" ht="18.75">
      <c r="A35" s="149"/>
      <c r="C35" s="61"/>
    </row>
    <row r="36" spans="1:3" s="3" customFormat="1" ht="18.75">
      <c r="A36" s="90" t="s">
        <v>370</v>
      </c>
      <c r="B36" s="233"/>
      <c r="C36" s="176" t="s">
        <v>649</v>
      </c>
    </row>
    <row r="37" spans="1:3" s="3" customFormat="1" ht="18.75">
      <c r="A37" s="149" t="s">
        <v>676</v>
      </c>
      <c r="B37" s="3" t="s">
        <v>153</v>
      </c>
      <c r="C37" s="61" t="s">
        <v>250</v>
      </c>
    </row>
    <row r="38" s="3" customFormat="1" ht="18.75"/>
    <row r="39" s="3" customFormat="1" ht="18.75">
      <c r="A39" s="1" t="s">
        <v>618</v>
      </c>
    </row>
  </sheetData>
  <sheetProtection/>
  <mergeCells count="6">
    <mergeCell ref="A3:C3"/>
    <mergeCell ref="A7:C7"/>
    <mergeCell ref="A20:C20"/>
    <mergeCell ref="A6:C6"/>
    <mergeCell ref="A5:C5"/>
    <mergeCell ref="A4:D4"/>
  </mergeCells>
  <printOptions/>
  <pageMargins left="0.5118110236220472" right="0.31496062992125984" top="0.35433070866141736" bottom="0.35433070866141736" header="0.31496062992125984" footer="0.31496062992125984"/>
  <pageSetup fitToHeight="1" fitToWidth="1"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indexed="33"/>
    <pageSetUpPr fitToPage="1"/>
  </sheetPr>
  <dimension ref="A1:K71"/>
  <sheetViews>
    <sheetView zoomScale="75" zoomScaleNormal="75" zoomScalePageLayoutView="0" workbookViewId="0" topLeftCell="A1">
      <selection activeCell="H27" sqref="H27"/>
    </sheetView>
  </sheetViews>
  <sheetFormatPr defaultColWidth="9.140625" defaultRowHeight="15"/>
  <cols>
    <col min="1" max="1" width="68.00390625" style="0" customWidth="1"/>
    <col min="2" max="2" width="16.8515625" style="0" customWidth="1"/>
    <col min="3" max="3" width="29.8515625" style="0" customWidth="1"/>
    <col min="4" max="4" width="47.28125" style="0" customWidth="1"/>
  </cols>
  <sheetData>
    <row r="1" spans="1:4" ht="18.75">
      <c r="A1" s="37"/>
      <c r="B1" s="37"/>
      <c r="C1" s="37"/>
      <c r="D1" s="9" t="s">
        <v>243</v>
      </c>
    </row>
    <row r="2" spans="1:4" ht="46.5" customHeight="1">
      <c r="A2" s="361" t="s">
        <v>253</v>
      </c>
      <c r="B2" s="361"/>
      <c r="C2" s="361"/>
      <c r="D2" s="361"/>
    </row>
    <row r="3" spans="1:11" ht="39.75" customHeight="1">
      <c r="A3" s="486" t="s">
        <v>657</v>
      </c>
      <c r="B3" s="486"/>
      <c r="C3" s="486"/>
      <c r="D3" s="486"/>
      <c r="E3" s="175"/>
      <c r="F3" s="175"/>
      <c r="G3" s="175"/>
      <c r="H3" s="175"/>
      <c r="I3" s="175"/>
      <c r="J3" s="175"/>
      <c r="K3" s="175"/>
    </row>
    <row r="4" spans="1:4" ht="35.25" customHeight="1">
      <c r="A4" s="488" t="s">
        <v>468</v>
      </c>
      <c r="B4" s="488"/>
      <c r="C4" s="488"/>
      <c r="D4" s="488"/>
    </row>
    <row r="5" spans="1:4" ht="112.5">
      <c r="A5" s="39" t="s">
        <v>145</v>
      </c>
      <c r="B5" s="39" t="s">
        <v>196</v>
      </c>
      <c r="C5" s="39" t="s">
        <v>247</v>
      </c>
      <c r="D5" s="39" t="s">
        <v>244</v>
      </c>
    </row>
    <row r="6" spans="1:4" ht="18.75">
      <c r="A6" s="39">
        <v>1</v>
      </c>
      <c r="B6" s="39">
        <v>2</v>
      </c>
      <c r="C6" s="39">
        <v>3</v>
      </c>
      <c r="D6" s="39">
        <v>4</v>
      </c>
    </row>
    <row r="7" spans="1:4" ht="16.5" customHeight="1">
      <c r="A7" s="45" t="s">
        <v>248</v>
      </c>
      <c r="B7" s="46"/>
      <c r="C7" s="46"/>
      <c r="D7" s="47"/>
    </row>
    <row r="8" spans="1:4" ht="37.5">
      <c r="A8" s="40" t="s">
        <v>428</v>
      </c>
      <c r="B8" s="40"/>
      <c r="C8" s="40"/>
      <c r="D8" s="40"/>
    </row>
    <row r="9" spans="1:4" ht="18.75">
      <c r="A9" s="40" t="s">
        <v>245</v>
      </c>
      <c r="B9" s="39"/>
      <c r="C9" s="39"/>
      <c r="D9" s="39"/>
    </row>
    <row r="10" spans="1:4" ht="18.75">
      <c r="A10" s="40" t="s">
        <v>161</v>
      </c>
      <c r="B10" s="39"/>
      <c r="C10" s="39"/>
      <c r="D10" s="39"/>
    </row>
    <row r="11" spans="1:4" ht="18.75">
      <c r="A11" s="40"/>
      <c r="B11" s="39"/>
      <c r="C11" s="39"/>
      <c r="D11" s="39"/>
    </row>
    <row r="12" spans="1:4" ht="18.75">
      <c r="A12" s="40"/>
      <c r="B12" s="39"/>
      <c r="C12" s="39"/>
      <c r="D12" s="39"/>
    </row>
    <row r="13" spans="1:4" ht="18.75">
      <c r="A13" s="40" t="s">
        <v>246</v>
      </c>
      <c r="B13" s="39"/>
      <c r="C13" s="39"/>
      <c r="D13" s="39"/>
    </row>
    <row r="14" spans="1:4" ht="18.75">
      <c r="A14" s="40" t="s">
        <v>161</v>
      </c>
      <c r="B14" s="39"/>
      <c r="C14" s="39"/>
      <c r="D14" s="39"/>
    </row>
    <row r="15" spans="1:4" ht="18.75">
      <c r="A15" s="40"/>
      <c r="B15" s="39"/>
      <c r="C15" s="39"/>
      <c r="D15" s="39"/>
    </row>
    <row r="16" spans="1:4" ht="18.75">
      <c r="A16" s="40"/>
      <c r="B16" s="39"/>
      <c r="C16" s="39"/>
      <c r="D16" s="39"/>
    </row>
    <row r="17" spans="1:4" ht="37.5">
      <c r="A17" s="40" t="s">
        <v>429</v>
      </c>
      <c r="B17" s="39"/>
      <c r="C17" s="39"/>
      <c r="D17" s="39"/>
    </row>
    <row r="18" spans="1:4" ht="39.75" customHeight="1">
      <c r="A18" s="45" t="s">
        <v>252</v>
      </c>
      <c r="B18" s="46"/>
      <c r="C18" s="46"/>
      <c r="D18" s="47"/>
    </row>
    <row r="19" spans="1:4" ht="37.5">
      <c r="A19" s="40" t="s">
        <v>428</v>
      </c>
      <c r="B19" s="40"/>
      <c r="C19" s="40"/>
      <c r="D19" s="40"/>
    </row>
    <row r="20" spans="1:4" ht="18.75">
      <c r="A20" s="40" t="s">
        <v>245</v>
      </c>
      <c r="B20" s="39"/>
      <c r="C20" s="39"/>
      <c r="D20" s="39"/>
    </row>
    <row r="21" spans="1:4" ht="18.75">
      <c r="A21" s="40" t="s">
        <v>161</v>
      </c>
      <c r="B21" s="39"/>
      <c r="C21" s="39"/>
      <c r="D21" s="39"/>
    </row>
    <row r="22" spans="1:4" ht="18.75">
      <c r="A22" s="40"/>
      <c r="B22" s="39"/>
      <c r="C22" s="39"/>
      <c r="D22" s="39"/>
    </row>
    <row r="23" spans="1:4" ht="18.75">
      <c r="A23" s="40"/>
      <c r="B23" s="39"/>
      <c r="C23" s="39"/>
      <c r="D23" s="39"/>
    </row>
    <row r="24" spans="1:4" ht="18.75">
      <c r="A24" s="40" t="s">
        <v>246</v>
      </c>
      <c r="B24" s="39"/>
      <c r="C24" s="39"/>
      <c r="D24" s="39"/>
    </row>
    <row r="25" spans="1:4" ht="18.75">
      <c r="A25" s="40" t="s">
        <v>161</v>
      </c>
      <c r="B25" s="39"/>
      <c r="C25" s="39"/>
      <c r="D25" s="39"/>
    </row>
    <row r="26" spans="1:4" ht="18.75">
      <c r="A26" s="40"/>
      <c r="B26" s="39"/>
      <c r="C26" s="39"/>
      <c r="D26" s="39"/>
    </row>
    <row r="27" spans="1:4" ht="18.75">
      <c r="A27" s="40"/>
      <c r="B27" s="39"/>
      <c r="C27" s="39"/>
      <c r="D27" s="39"/>
    </row>
    <row r="28" spans="1:4" ht="37.5">
      <c r="A28" s="40" t="s">
        <v>429</v>
      </c>
      <c r="B28" s="39"/>
      <c r="C28" s="39"/>
      <c r="D28" s="39"/>
    </row>
    <row r="29" spans="1:4" ht="54.75" customHeight="1">
      <c r="A29" s="45" t="s">
        <v>199</v>
      </c>
      <c r="B29" s="46"/>
      <c r="C29" s="46"/>
      <c r="D29" s="47"/>
    </row>
    <row r="30" spans="1:4" ht="37.5">
      <c r="A30" s="40" t="s">
        <v>428</v>
      </c>
      <c r="B30" s="40"/>
      <c r="C30" s="40"/>
      <c r="D30" s="40"/>
    </row>
    <row r="31" spans="1:4" ht="18.75">
      <c r="A31" s="40" t="s">
        <v>245</v>
      </c>
      <c r="B31" s="39"/>
      <c r="C31" s="39"/>
      <c r="D31" s="39"/>
    </row>
    <row r="32" spans="1:4" ht="18.75">
      <c r="A32" s="40" t="s">
        <v>161</v>
      </c>
      <c r="B32" s="39"/>
      <c r="C32" s="39"/>
      <c r="D32" s="39"/>
    </row>
    <row r="33" spans="1:4" ht="18.75">
      <c r="A33" s="40"/>
      <c r="B33" s="39"/>
      <c r="C33" s="39"/>
      <c r="D33" s="39"/>
    </row>
    <row r="34" spans="1:4" ht="18.75">
      <c r="A34" s="40"/>
      <c r="B34" s="39"/>
      <c r="C34" s="39"/>
      <c r="D34" s="39"/>
    </row>
    <row r="35" spans="1:4" ht="18.75">
      <c r="A35" s="40" t="s">
        <v>246</v>
      </c>
      <c r="B35" s="39"/>
      <c r="C35" s="39"/>
      <c r="D35" s="39"/>
    </row>
    <row r="36" spans="1:4" ht="18.75">
      <c r="A36" s="40" t="s">
        <v>161</v>
      </c>
      <c r="B36" s="39"/>
      <c r="C36" s="39"/>
      <c r="D36" s="39"/>
    </row>
    <row r="37" spans="1:4" ht="18.75">
      <c r="A37" s="40"/>
      <c r="B37" s="39"/>
      <c r="C37" s="39"/>
      <c r="D37" s="39"/>
    </row>
    <row r="38" spans="1:4" ht="18.75">
      <c r="A38" s="40"/>
      <c r="B38" s="39"/>
      <c r="C38" s="39"/>
      <c r="D38" s="39"/>
    </row>
    <row r="39" spans="1:4" ht="37.5">
      <c r="A39" s="40" t="s">
        <v>429</v>
      </c>
      <c r="B39" s="39"/>
      <c r="C39" s="39"/>
      <c r="D39" s="39"/>
    </row>
    <row r="40" spans="1:4" ht="16.5" customHeight="1">
      <c r="A40" s="45" t="s">
        <v>201</v>
      </c>
      <c r="B40" s="46"/>
      <c r="C40" s="46"/>
      <c r="D40" s="47"/>
    </row>
    <row r="41" spans="1:4" ht="37.5">
      <c r="A41" s="40" t="s">
        <v>428</v>
      </c>
      <c r="B41" s="40"/>
      <c r="C41" s="40"/>
      <c r="D41" s="40"/>
    </row>
    <row r="42" spans="1:4" ht="18.75">
      <c r="A42" s="40" t="s">
        <v>245</v>
      </c>
      <c r="B42" s="39"/>
      <c r="C42" s="39"/>
      <c r="D42" s="39"/>
    </row>
    <row r="43" spans="1:4" ht="18.75">
      <c r="A43" s="40" t="s">
        <v>161</v>
      </c>
      <c r="B43" s="39"/>
      <c r="C43" s="39"/>
      <c r="D43" s="39"/>
    </row>
    <row r="44" spans="1:4" ht="18.75">
      <c r="A44" s="40"/>
      <c r="B44" s="39"/>
      <c r="C44" s="39"/>
      <c r="D44" s="39"/>
    </row>
    <row r="45" spans="1:4" ht="18.75">
      <c r="A45" s="40"/>
      <c r="B45" s="39"/>
      <c r="C45" s="39"/>
      <c r="D45" s="39"/>
    </row>
    <row r="46" spans="1:4" ht="18.75">
      <c r="A46" s="40" t="s">
        <v>246</v>
      </c>
      <c r="B46" s="39"/>
      <c r="C46" s="39"/>
      <c r="D46" s="39"/>
    </row>
    <row r="47" spans="1:4" ht="18.75">
      <c r="A47" s="40" t="s">
        <v>161</v>
      </c>
      <c r="B47" s="39"/>
      <c r="C47" s="39"/>
      <c r="D47" s="39"/>
    </row>
    <row r="48" spans="1:4" ht="18.75">
      <c r="A48" s="40"/>
      <c r="B48" s="39"/>
      <c r="C48" s="39"/>
      <c r="D48" s="39"/>
    </row>
    <row r="49" spans="1:4" ht="18.75">
      <c r="A49" s="40"/>
      <c r="B49" s="39"/>
      <c r="C49" s="39"/>
      <c r="D49" s="39"/>
    </row>
    <row r="50" spans="1:4" ht="37.5">
      <c r="A50" s="40" t="s">
        <v>429</v>
      </c>
      <c r="B50" s="39"/>
      <c r="C50" s="39"/>
      <c r="D50" s="39"/>
    </row>
    <row r="51" spans="1:4" ht="55.5" customHeight="1">
      <c r="A51" s="45" t="s">
        <v>202</v>
      </c>
      <c r="B51" s="46"/>
      <c r="C51" s="46"/>
      <c r="D51" s="47"/>
    </row>
    <row r="52" spans="1:4" ht="37.5">
      <c r="A52" s="40" t="s">
        <v>428</v>
      </c>
      <c r="B52" s="40"/>
      <c r="C52" s="40"/>
      <c r="D52" s="40"/>
    </row>
    <row r="53" spans="1:4" ht="18.75">
      <c r="A53" s="40" t="s">
        <v>245</v>
      </c>
      <c r="B53" s="39"/>
      <c r="C53" s="39"/>
      <c r="D53" s="39"/>
    </row>
    <row r="54" spans="1:4" ht="18.75">
      <c r="A54" s="40" t="s">
        <v>161</v>
      </c>
      <c r="B54" s="39"/>
      <c r="C54" s="39"/>
      <c r="D54" s="39"/>
    </row>
    <row r="55" spans="1:4" ht="18.75">
      <c r="A55" s="40"/>
      <c r="B55" s="39"/>
      <c r="C55" s="39"/>
      <c r="D55" s="39"/>
    </row>
    <row r="56" spans="1:4" ht="18.75">
      <c r="A56" s="40"/>
      <c r="B56" s="39"/>
      <c r="C56" s="39"/>
      <c r="D56" s="39"/>
    </row>
    <row r="57" spans="1:4" ht="18.75">
      <c r="A57" s="40" t="s">
        <v>246</v>
      </c>
      <c r="B57" s="39"/>
      <c r="C57" s="39"/>
      <c r="D57" s="39"/>
    </row>
    <row r="58" spans="1:4" ht="18.75">
      <c r="A58" s="40" t="s">
        <v>161</v>
      </c>
      <c r="B58" s="39"/>
      <c r="C58" s="39"/>
      <c r="D58" s="39"/>
    </row>
    <row r="59" spans="1:4" ht="18.75">
      <c r="A59" s="40"/>
      <c r="B59" s="39"/>
      <c r="C59" s="39"/>
      <c r="D59" s="39"/>
    </row>
    <row r="60" spans="1:4" ht="18.75">
      <c r="A60" s="40"/>
      <c r="B60" s="39"/>
      <c r="C60" s="39"/>
      <c r="D60" s="39"/>
    </row>
    <row r="61" spans="1:4" ht="37.5">
      <c r="A61" s="40" t="s">
        <v>429</v>
      </c>
      <c r="B61" s="39"/>
      <c r="C61" s="39"/>
      <c r="D61" s="39"/>
    </row>
    <row r="62" spans="1:4" ht="34.5" customHeight="1">
      <c r="A62" s="487" t="s">
        <v>256</v>
      </c>
      <c r="B62" s="487"/>
      <c r="C62" s="487"/>
      <c r="D62" s="487"/>
    </row>
    <row r="63" spans="1:4" ht="51" customHeight="1">
      <c r="A63" s="44" t="s">
        <v>86</v>
      </c>
      <c r="B63" s="43"/>
      <c r="C63" s="48" t="s">
        <v>254</v>
      </c>
      <c r="D63" s="176" t="s">
        <v>655</v>
      </c>
    </row>
    <row r="64" spans="1:4" ht="18.75">
      <c r="A64" s="10" t="s">
        <v>88</v>
      </c>
      <c r="B64" s="41"/>
      <c r="C64" s="49" t="s">
        <v>153</v>
      </c>
      <c r="D64" s="49" t="s">
        <v>250</v>
      </c>
    </row>
    <row r="65" spans="1:4" ht="43.5" customHeight="1">
      <c r="A65" s="42" t="s">
        <v>87</v>
      </c>
      <c r="B65" s="43"/>
      <c r="C65" s="48" t="s">
        <v>254</v>
      </c>
      <c r="D65" s="176" t="s">
        <v>648</v>
      </c>
    </row>
    <row r="66" spans="1:4" ht="18.75">
      <c r="A66" s="10" t="s">
        <v>675</v>
      </c>
      <c r="B66" s="41"/>
      <c r="C66" s="49" t="s">
        <v>153</v>
      </c>
      <c r="D66" s="49" t="s">
        <v>250</v>
      </c>
    </row>
    <row r="67" spans="1:4" ht="47.25" customHeight="1">
      <c r="A67" s="42" t="s">
        <v>249</v>
      </c>
      <c r="B67" s="43"/>
      <c r="C67" s="48" t="s">
        <v>254</v>
      </c>
      <c r="D67" s="176" t="s">
        <v>649</v>
      </c>
    </row>
    <row r="68" spans="1:4" ht="15" customHeight="1">
      <c r="A68" s="10" t="s">
        <v>89</v>
      </c>
      <c r="B68" s="41"/>
      <c r="C68" s="49" t="s">
        <v>153</v>
      </c>
      <c r="D68" s="49" t="s">
        <v>250</v>
      </c>
    </row>
    <row r="69" spans="2:4" ht="15">
      <c r="B69" s="38"/>
      <c r="C69" s="33"/>
      <c r="D69" s="33"/>
    </row>
    <row r="70" spans="3:4" ht="15">
      <c r="C70" s="33"/>
      <c r="D70" s="33"/>
    </row>
    <row r="71" spans="3:4" ht="15">
      <c r="C71" s="33"/>
      <c r="D71" s="33"/>
    </row>
  </sheetData>
  <sheetProtection/>
  <autoFilter ref="A6:D6"/>
  <mergeCells count="4">
    <mergeCell ref="A62:D62"/>
    <mergeCell ref="A2:D2"/>
    <mergeCell ref="A4:D4"/>
    <mergeCell ref="A3:D3"/>
  </mergeCells>
  <printOptions/>
  <pageMargins left="0.31496062992125984" right="0.31496062992125984" top="0.35433070866141736" bottom="0.35433070866141736" header="0.31496062992125984" footer="0.31496062992125984"/>
  <pageSetup fitToHeight="4" fitToWidth="1" horizontalDpi="600" verticalDpi="600" orientation="landscape" paperSize="9" scale="87" r:id="rId1"/>
</worksheet>
</file>

<file path=xl/worksheets/sheet14.xml><?xml version="1.0" encoding="utf-8"?>
<worksheet xmlns="http://schemas.openxmlformats.org/spreadsheetml/2006/main" xmlns:r="http://schemas.openxmlformats.org/officeDocument/2006/relationships">
  <sheetPr>
    <tabColor indexed="33"/>
  </sheetPr>
  <dimension ref="A1:P37"/>
  <sheetViews>
    <sheetView zoomScale="75" zoomScaleNormal="75" zoomScalePageLayoutView="0" workbookViewId="0" topLeftCell="A1">
      <selection activeCell="R21" sqref="R21"/>
    </sheetView>
  </sheetViews>
  <sheetFormatPr defaultColWidth="9.140625" defaultRowHeight="15"/>
  <cols>
    <col min="1" max="1" width="5.00390625" style="110" customWidth="1"/>
    <col min="2" max="2" width="50.7109375" style="110" customWidth="1"/>
    <col min="3" max="3" width="14.00390625" style="110" customWidth="1"/>
    <col min="4" max="4" width="18.140625" style="110" customWidth="1"/>
    <col min="5" max="5" width="16.57421875" style="110" customWidth="1"/>
    <col min="6" max="6" width="19.140625" style="110" customWidth="1"/>
    <col min="7" max="7" width="18.28125" style="110" customWidth="1"/>
    <col min="8" max="8" width="18.57421875" style="110" customWidth="1"/>
    <col min="9" max="9" width="19.57421875" style="110" customWidth="1"/>
    <col min="10" max="10" width="21.140625" style="110" customWidth="1"/>
    <col min="11" max="11" width="14.57421875" style="110" customWidth="1"/>
    <col min="12" max="12" width="9.140625" style="110" customWidth="1"/>
    <col min="13" max="13" width="17.7109375" style="110" customWidth="1"/>
    <col min="14" max="15" width="9.140625" style="110" customWidth="1"/>
    <col min="16" max="16" width="17.8515625" style="110" customWidth="1"/>
    <col min="17" max="16384" width="9.140625" style="110" customWidth="1"/>
  </cols>
  <sheetData>
    <row r="1" spans="1:12" s="63" customFormat="1" ht="14.25" customHeight="1">
      <c r="A1" s="236"/>
      <c r="B1" s="303"/>
      <c r="C1" s="304"/>
      <c r="D1" s="304"/>
      <c r="E1" s="304"/>
      <c r="F1" s="304"/>
      <c r="L1" s="67"/>
    </row>
    <row r="2" spans="1:12" ht="16.5" customHeight="1">
      <c r="A2" s="108"/>
      <c r="B2" s="108"/>
      <c r="C2" s="108"/>
      <c r="D2" s="108"/>
      <c r="E2" s="108"/>
      <c r="F2" s="108"/>
      <c r="G2" s="108"/>
      <c r="H2" s="108"/>
      <c r="I2" s="108"/>
      <c r="J2" s="108"/>
      <c r="K2" s="260" t="s">
        <v>426</v>
      </c>
      <c r="L2" s="109"/>
    </row>
    <row r="3" spans="1:12" ht="10.5" customHeight="1">
      <c r="A3" s="108"/>
      <c r="B3" s="108"/>
      <c r="C3" s="108"/>
      <c r="D3" s="108"/>
      <c r="E3" s="108"/>
      <c r="F3" s="108"/>
      <c r="G3" s="108"/>
      <c r="H3" s="108"/>
      <c r="I3" s="108"/>
      <c r="J3" s="108"/>
      <c r="K3" s="108"/>
      <c r="L3" s="109"/>
    </row>
    <row r="4" spans="1:12" ht="28.5" customHeight="1">
      <c r="A4" s="501" t="s">
        <v>427</v>
      </c>
      <c r="B4" s="502"/>
      <c r="C4" s="502"/>
      <c r="D4" s="502"/>
      <c r="E4" s="502"/>
      <c r="F4" s="502"/>
      <c r="G4" s="502"/>
      <c r="H4" s="502"/>
      <c r="I4" s="502"/>
      <c r="J4" s="502"/>
      <c r="K4" s="108"/>
      <c r="L4" s="109"/>
    </row>
    <row r="5" spans="1:12" ht="45.75" customHeight="1">
      <c r="A5" s="366"/>
      <c r="B5" s="486" t="s">
        <v>657</v>
      </c>
      <c r="C5" s="486"/>
      <c r="D5" s="486"/>
      <c r="E5" s="486"/>
      <c r="F5" s="486"/>
      <c r="G5" s="486"/>
      <c r="H5" s="486"/>
      <c r="I5" s="486"/>
      <c r="J5" s="486"/>
      <c r="K5" s="486"/>
      <c r="L5" s="109"/>
    </row>
    <row r="6" spans="1:12" ht="19.5" customHeight="1">
      <c r="A6" s="366"/>
      <c r="B6" s="489" t="s">
        <v>471</v>
      </c>
      <c r="C6" s="489"/>
      <c r="D6" s="489"/>
      <c r="E6" s="489"/>
      <c r="F6" s="489"/>
      <c r="G6" s="489"/>
      <c r="H6" s="489"/>
      <c r="I6" s="489"/>
      <c r="J6" s="489"/>
      <c r="K6" s="489"/>
      <c r="L6" s="109"/>
    </row>
    <row r="7" spans="1:11" s="63" customFormat="1" ht="19.5" customHeight="1">
      <c r="A7" s="237"/>
      <c r="B7" s="503" t="s">
        <v>190</v>
      </c>
      <c r="C7" s="503"/>
      <c r="D7" s="503"/>
      <c r="E7" s="503"/>
      <c r="F7" s="503"/>
      <c r="G7" s="503"/>
      <c r="H7" s="503"/>
      <c r="I7" s="503"/>
      <c r="J7" s="503"/>
      <c r="K7" s="503"/>
    </row>
    <row r="8" spans="1:11" s="63" customFormat="1" ht="24.75" customHeight="1">
      <c r="A8" s="237"/>
      <c r="B8" s="489" t="s">
        <v>377</v>
      </c>
      <c r="C8" s="489"/>
      <c r="D8" s="489"/>
      <c r="E8" s="489"/>
      <c r="F8" s="489"/>
      <c r="G8" s="489"/>
      <c r="H8" s="489"/>
      <c r="I8" s="489"/>
      <c r="J8" s="489"/>
      <c r="K8" s="489"/>
    </row>
    <row r="9" spans="1:12" ht="6.75" customHeight="1">
      <c r="A9" s="367"/>
      <c r="B9" s="108"/>
      <c r="C9" s="108"/>
      <c r="D9" s="108"/>
      <c r="E9" s="108"/>
      <c r="F9" s="108"/>
      <c r="G9" s="108"/>
      <c r="H9" s="108"/>
      <c r="I9" s="108"/>
      <c r="J9" s="108"/>
      <c r="K9" s="108"/>
      <c r="L9" s="109"/>
    </row>
    <row r="10" spans="1:12" ht="31.5" customHeight="1">
      <c r="A10" s="495" t="s">
        <v>293</v>
      </c>
      <c r="B10" s="495" t="s">
        <v>403</v>
      </c>
      <c r="C10" s="495" t="s">
        <v>404</v>
      </c>
      <c r="D10" s="497" t="s">
        <v>523</v>
      </c>
      <c r="E10" s="498"/>
      <c r="F10" s="498"/>
      <c r="G10" s="499"/>
      <c r="H10" s="495" t="s">
        <v>422</v>
      </c>
      <c r="I10" s="495" t="s">
        <v>524</v>
      </c>
      <c r="J10" s="491" t="s">
        <v>525</v>
      </c>
      <c r="K10" s="493" t="s">
        <v>418</v>
      </c>
      <c r="L10" s="109"/>
    </row>
    <row r="11" spans="1:12" ht="18">
      <c r="A11" s="496"/>
      <c r="B11" s="496"/>
      <c r="C11" s="496"/>
      <c r="D11" s="495" t="s">
        <v>219</v>
      </c>
      <c r="E11" s="497" t="s">
        <v>425</v>
      </c>
      <c r="F11" s="498"/>
      <c r="G11" s="499"/>
      <c r="H11" s="496"/>
      <c r="I11" s="496"/>
      <c r="J11" s="492"/>
      <c r="K11" s="494"/>
      <c r="L11" s="109"/>
    </row>
    <row r="12" spans="1:12" ht="73.5" customHeight="1">
      <c r="A12" s="496"/>
      <c r="B12" s="496"/>
      <c r="C12" s="496"/>
      <c r="D12" s="496"/>
      <c r="E12" s="120" t="s">
        <v>406</v>
      </c>
      <c r="F12" s="120" t="s">
        <v>407</v>
      </c>
      <c r="G12" s="120" t="s">
        <v>408</v>
      </c>
      <c r="H12" s="496"/>
      <c r="I12" s="496"/>
      <c r="J12" s="492"/>
      <c r="K12" s="494"/>
      <c r="L12" s="109"/>
    </row>
    <row r="13" spans="1:11" s="116" customFormat="1" ht="39" customHeight="1">
      <c r="A13" s="126">
        <v>1</v>
      </c>
      <c r="B13" s="126">
        <v>2</v>
      </c>
      <c r="C13" s="126">
        <v>3</v>
      </c>
      <c r="D13" s="126">
        <v>4</v>
      </c>
      <c r="E13" s="126">
        <v>5</v>
      </c>
      <c r="F13" s="126">
        <v>6</v>
      </c>
      <c r="G13" s="126">
        <v>7</v>
      </c>
      <c r="H13" s="126">
        <v>8</v>
      </c>
      <c r="I13" s="126">
        <v>9</v>
      </c>
      <c r="J13" s="126" t="s">
        <v>424</v>
      </c>
      <c r="K13" s="115">
        <v>11</v>
      </c>
    </row>
    <row r="14" spans="1:13" ht="28.5" customHeight="1">
      <c r="A14" s="126">
        <v>1</v>
      </c>
      <c r="B14" s="297" t="s">
        <v>409</v>
      </c>
      <c r="C14" s="169">
        <v>1</v>
      </c>
      <c r="D14" s="169">
        <v>81687.1</v>
      </c>
      <c r="E14" s="169">
        <v>37994</v>
      </c>
      <c r="F14" s="169">
        <v>15197.6</v>
      </c>
      <c r="G14" s="169">
        <f>17097.3+11398.2</f>
        <v>28495.5</v>
      </c>
      <c r="H14" s="169">
        <v>0</v>
      </c>
      <c r="I14" s="169">
        <v>0</v>
      </c>
      <c r="J14" s="172">
        <f>D14*12+H14+I14</f>
        <v>980245.2000000001</v>
      </c>
      <c r="K14" s="169">
        <f>J14/C14/12</f>
        <v>81687.1</v>
      </c>
      <c r="L14" s="109"/>
      <c r="M14" s="168"/>
    </row>
    <row r="15" spans="1:13" ht="18.75">
      <c r="A15" s="126">
        <f aca="true" t="shared" si="0" ref="A15:A24">A14+1</f>
        <v>2</v>
      </c>
      <c r="B15" s="297" t="s">
        <v>410</v>
      </c>
      <c r="C15" s="169">
        <v>4</v>
      </c>
      <c r="D15" s="169">
        <f>66680.25+63260.75+62311.8+54712</f>
        <v>246964.8</v>
      </c>
      <c r="E15" s="169">
        <f>34195+34195+30396+34195</f>
        <v>132981</v>
      </c>
      <c r="F15" s="169">
        <f>13678+13678+12158.4+5129.25</f>
        <v>44643.65</v>
      </c>
      <c r="G15" s="169">
        <f>8548.75+10258.5+5129.25+10258.5+10638.6+9118.8+5129.25+10258.5</f>
        <v>69340.15</v>
      </c>
      <c r="H15" s="172">
        <v>190622</v>
      </c>
      <c r="I15" s="169">
        <v>0</v>
      </c>
      <c r="J15" s="172">
        <f aca="true" t="shared" si="1" ref="J15:J24">D15*12+H15+I15</f>
        <v>3154199.5999999996</v>
      </c>
      <c r="K15" s="169">
        <f aca="true" t="shared" si="2" ref="K15:K25">J15/C15/12</f>
        <v>65712.49166666665</v>
      </c>
      <c r="L15" s="109"/>
      <c r="M15" s="168"/>
    </row>
    <row r="16" spans="1:13" ht="31.5">
      <c r="A16" s="126">
        <f t="shared" si="0"/>
        <v>3</v>
      </c>
      <c r="B16" s="297" t="s">
        <v>411</v>
      </c>
      <c r="C16" s="169">
        <v>3</v>
      </c>
      <c r="D16" s="169">
        <f>E16+F16+G16</f>
        <v>143619</v>
      </c>
      <c r="E16" s="169">
        <f>34195*3</f>
        <v>102585</v>
      </c>
      <c r="F16" s="169">
        <f>3419.5*3</f>
        <v>10258.5</v>
      </c>
      <c r="G16" s="169">
        <f>10258.5*3</f>
        <v>30775.5</v>
      </c>
      <c r="H16" s="172">
        <f>147051+4266</f>
        <v>151317</v>
      </c>
      <c r="I16" s="169">
        <v>0</v>
      </c>
      <c r="J16" s="172">
        <f t="shared" si="1"/>
        <v>1874745</v>
      </c>
      <c r="K16" s="169">
        <f t="shared" si="2"/>
        <v>52076.25</v>
      </c>
      <c r="L16" s="109"/>
      <c r="M16" s="168"/>
    </row>
    <row r="17" spans="1:13" ht="69" customHeight="1">
      <c r="A17" s="126">
        <f t="shared" si="0"/>
        <v>4</v>
      </c>
      <c r="B17" s="297" t="s">
        <v>467</v>
      </c>
      <c r="C17" s="169">
        <v>249.25</v>
      </c>
      <c r="D17" s="169">
        <f aca="true" t="shared" si="3" ref="D17:D24">E17+F17+G17</f>
        <v>3993639</v>
      </c>
      <c r="E17" s="169">
        <v>2249745</v>
      </c>
      <c r="F17" s="169">
        <v>919575</v>
      </c>
      <c r="G17" s="169">
        <v>824319</v>
      </c>
      <c r="H17" s="172">
        <f>3205350+846310+175000+126851</f>
        <v>4353511</v>
      </c>
      <c r="I17" s="169">
        <f>18612180+19945700+14351939-22.8</f>
        <v>52909796.2</v>
      </c>
      <c r="J17" s="172">
        <f t="shared" si="1"/>
        <v>105186975.2</v>
      </c>
      <c r="K17" s="169">
        <f t="shared" si="2"/>
        <v>35167.82855232364</v>
      </c>
      <c r="L17" s="109"/>
      <c r="M17" s="168"/>
    </row>
    <row r="18" spans="1:13" ht="27.75" customHeight="1">
      <c r="A18" s="126">
        <f t="shared" si="0"/>
        <v>5</v>
      </c>
      <c r="B18" s="297" t="s">
        <v>412</v>
      </c>
      <c r="C18" s="169">
        <v>1</v>
      </c>
      <c r="D18" s="169">
        <f t="shared" si="3"/>
        <v>51862.2</v>
      </c>
      <c r="E18" s="169">
        <v>26596</v>
      </c>
      <c r="F18" s="169">
        <v>10638.4</v>
      </c>
      <c r="G18" s="169">
        <f>6649+7978.8</f>
        <v>14627.8</v>
      </c>
      <c r="H18" s="172">
        <v>38124</v>
      </c>
      <c r="I18" s="169">
        <v>0</v>
      </c>
      <c r="J18" s="172">
        <f t="shared" si="1"/>
        <v>660470.3999999999</v>
      </c>
      <c r="K18" s="169">
        <f t="shared" si="2"/>
        <v>55039.19999999999</v>
      </c>
      <c r="L18" s="109"/>
      <c r="M18" s="168"/>
    </row>
    <row r="19" spans="1:13" ht="61.5" customHeight="1">
      <c r="A19" s="126">
        <f t="shared" si="0"/>
        <v>6</v>
      </c>
      <c r="B19" s="297" t="s">
        <v>413</v>
      </c>
      <c r="C19" s="169">
        <v>521.5</v>
      </c>
      <c r="D19" s="169">
        <f t="shared" si="3"/>
        <v>5477886.2</v>
      </c>
      <c r="E19" s="169">
        <f>3214875-E18</f>
        <v>3188279</v>
      </c>
      <c r="F19" s="169">
        <v>1304918</v>
      </c>
      <c r="G19" s="169">
        <f>999317-G18</f>
        <v>984689.2</v>
      </c>
      <c r="H19" s="172">
        <f>1407631+1730510+292050+172591+7050</f>
        <v>3609832</v>
      </c>
      <c r="I19" s="169">
        <f>24438848+6658616-4.8</f>
        <v>31097459.2</v>
      </c>
      <c r="J19" s="172">
        <f t="shared" si="1"/>
        <v>100441925.60000001</v>
      </c>
      <c r="K19" s="169">
        <f t="shared" si="2"/>
        <v>16050.163886225631</v>
      </c>
      <c r="L19" s="109"/>
      <c r="M19" s="168"/>
    </row>
    <row r="20" spans="1:13" ht="33" customHeight="1">
      <c r="A20" s="126">
        <f t="shared" si="0"/>
        <v>7</v>
      </c>
      <c r="B20" s="297" t="s">
        <v>414</v>
      </c>
      <c r="C20" s="169">
        <v>473</v>
      </c>
      <c r="D20" s="169">
        <f t="shared" si="3"/>
        <v>3499815</v>
      </c>
      <c r="E20" s="169">
        <v>2196612</v>
      </c>
      <c r="F20" s="169">
        <v>911153</v>
      </c>
      <c r="G20" s="169">
        <v>392050</v>
      </c>
      <c r="H20" s="172">
        <f>1258714+1015130+214150+105050+5436000</f>
        <v>8029044</v>
      </c>
      <c r="I20" s="169">
        <f>1308122+7573327</f>
        <v>8881449</v>
      </c>
      <c r="J20" s="172">
        <f t="shared" si="1"/>
        <v>58908273</v>
      </c>
      <c r="K20" s="169">
        <f t="shared" si="2"/>
        <v>10378.483615221987</v>
      </c>
      <c r="L20" s="109"/>
      <c r="M20" s="168"/>
    </row>
    <row r="21" spans="1:13" ht="27.75" customHeight="1">
      <c r="A21" s="126">
        <f t="shared" si="0"/>
        <v>8</v>
      </c>
      <c r="B21" s="297" t="s">
        <v>370</v>
      </c>
      <c r="C21" s="169">
        <v>1</v>
      </c>
      <c r="D21" s="169">
        <f t="shared" si="3"/>
        <v>47873</v>
      </c>
      <c r="E21" s="169">
        <v>34195</v>
      </c>
      <c r="F21" s="169">
        <v>3419.5</v>
      </c>
      <c r="G21" s="169">
        <v>10258.5</v>
      </c>
      <c r="H21" s="172">
        <v>0</v>
      </c>
      <c r="I21" s="169">
        <v>0</v>
      </c>
      <c r="J21" s="172">
        <f t="shared" si="1"/>
        <v>574476</v>
      </c>
      <c r="K21" s="169">
        <f t="shared" si="2"/>
        <v>47873</v>
      </c>
      <c r="L21" s="109"/>
      <c r="M21" s="168"/>
    </row>
    <row r="22" spans="1:13" ht="18.75" hidden="1">
      <c r="A22" s="126">
        <f t="shared" si="0"/>
        <v>9</v>
      </c>
      <c r="B22" s="297" t="s">
        <v>415</v>
      </c>
      <c r="C22" s="169">
        <v>0</v>
      </c>
      <c r="D22" s="169">
        <f t="shared" si="3"/>
        <v>0</v>
      </c>
      <c r="E22" s="169"/>
      <c r="F22" s="169"/>
      <c r="G22" s="169"/>
      <c r="H22" s="172"/>
      <c r="I22" s="169"/>
      <c r="J22" s="172">
        <f t="shared" si="1"/>
        <v>0</v>
      </c>
      <c r="K22" s="169" t="e">
        <f t="shared" si="2"/>
        <v>#DIV/0!</v>
      </c>
      <c r="L22" s="109"/>
      <c r="M22" s="168"/>
    </row>
    <row r="23" spans="1:13" ht="18.75" hidden="1">
      <c r="A23" s="126">
        <f t="shared" si="0"/>
        <v>10</v>
      </c>
      <c r="B23" s="297" t="s">
        <v>416</v>
      </c>
      <c r="C23" s="169">
        <v>0</v>
      </c>
      <c r="D23" s="169">
        <f t="shared" si="3"/>
        <v>0</v>
      </c>
      <c r="E23" s="169"/>
      <c r="F23" s="169"/>
      <c r="G23" s="169"/>
      <c r="H23" s="172"/>
      <c r="I23" s="169"/>
      <c r="J23" s="172">
        <f t="shared" si="1"/>
        <v>0</v>
      </c>
      <c r="K23" s="169" t="e">
        <f t="shared" si="2"/>
        <v>#DIV/0!</v>
      </c>
      <c r="L23" s="109"/>
      <c r="M23" s="168"/>
    </row>
    <row r="24" spans="1:13" ht="41.25" customHeight="1">
      <c r="A24" s="126">
        <f t="shared" si="0"/>
        <v>11</v>
      </c>
      <c r="B24" s="297" t="s">
        <v>417</v>
      </c>
      <c r="C24" s="169">
        <v>298.75</v>
      </c>
      <c r="D24" s="169">
        <f t="shared" si="3"/>
        <v>1890720</v>
      </c>
      <c r="E24" s="169">
        <f>1548288-E16-E21</f>
        <v>1411508</v>
      </c>
      <c r="F24" s="169">
        <f>211817-F21-F16</f>
        <v>198139</v>
      </c>
      <c r="G24" s="169">
        <f>322107-G16-G21</f>
        <v>281073</v>
      </c>
      <c r="H24" s="172">
        <f>1560862+259060+74870+4024+564100+7488000</f>
        <v>9950916</v>
      </c>
      <c r="I24" s="169">
        <f>4429436</f>
        <v>4429436</v>
      </c>
      <c r="J24" s="172">
        <f t="shared" si="1"/>
        <v>37068992</v>
      </c>
      <c r="K24" s="169">
        <f t="shared" si="2"/>
        <v>10340.025662482565</v>
      </c>
      <c r="L24" s="109"/>
      <c r="M24" s="168"/>
    </row>
    <row r="25" spans="1:12" s="113" customFormat="1" ht="24" customHeight="1">
      <c r="A25" s="490" t="s">
        <v>281</v>
      </c>
      <c r="B25" s="490"/>
      <c r="C25" s="171">
        <f>SUM(C14:C24)</f>
        <v>1552.5</v>
      </c>
      <c r="D25" s="171">
        <f aca="true" t="shared" si="4" ref="D25:J25">SUM(D14:D24)</f>
        <v>15434066.3</v>
      </c>
      <c r="E25" s="171">
        <f t="shared" si="4"/>
        <v>9380495</v>
      </c>
      <c r="F25" s="171">
        <f t="shared" si="4"/>
        <v>3417942.65</v>
      </c>
      <c r="G25" s="171">
        <f t="shared" si="4"/>
        <v>2635628.65</v>
      </c>
      <c r="H25" s="171">
        <f t="shared" si="4"/>
        <v>26323366</v>
      </c>
      <c r="I25" s="171">
        <f t="shared" si="4"/>
        <v>97318140.4</v>
      </c>
      <c r="J25" s="171">
        <f t="shared" si="4"/>
        <v>308850302</v>
      </c>
      <c r="K25" s="169">
        <f t="shared" si="2"/>
        <v>16578.116049382716</v>
      </c>
      <c r="L25" s="112"/>
    </row>
    <row r="26" spans="1:12" ht="7.5" customHeight="1">
      <c r="A26" s="109"/>
      <c r="B26" s="109"/>
      <c r="C26" s="109"/>
      <c r="D26" s="109"/>
      <c r="E26" s="109"/>
      <c r="F26" s="109"/>
      <c r="G26" s="109"/>
      <c r="H26" s="109"/>
      <c r="I26" s="109"/>
      <c r="J26" s="109"/>
      <c r="K26" s="109"/>
      <c r="L26" s="109"/>
    </row>
    <row r="27" ht="28.5" customHeight="1">
      <c r="B27" s="114" t="s">
        <v>419</v>
      </c>
    </row>
    <row r="28" spans="2:10" ht="31.5" customHeight="1">
      <c r="B28" s="114" t="s">
        <v>420</v>
      </c>
      <c r="I28" s="168"/>
      <c r="J28" s="168"/>
    </row>
    <row r="29" spans="4:10" ht="30.75" customHeight="1">
      <c r="D29" s="168"/>
      <c r="E29" s="168"/>
      <c r="F29" s="168"/>
      <c r="G29" s="168"/>
      <c r="H29" s="168"/>
      <c r="I29" s="168"/>
      <c r="J29" s="168"/>
    </row>
    <row r="30" spans="2:16" s="108" customFormat="1" ht="18.75">
      <c r="B30" s="236" t="s">
        <v>673</v>
      </c>
      <c r="C30" s="236"/>
      <c r="D30" s="236"/>
      <c r="E30" s="236"/>
      <c r="F30" s="236"/>
      <c r="G30" s="236"/>
      <c r="H30" s="236"/>
      <c r="I30" s="270"/>
      <c r="J30" s="270"/>
      <c r="P30" s="181"/>
    </row>
    <row r="31" spans="2:9" s="108" customFormat="1" ht="18.75">
      <c r="B31" s="236" t="s">
        <v>674</v>
      </c>
      <c r="C31" s="236"/>
      <c r="D31" s="236" t="s">
        <v>616</v>
      </c>
      <c r="E31" s="500" t="s">
        <v>648</v>
      </c>
      <c r="F31" s="500"/>
      <c r="G31" s="236"/>
      <c r="H31" s="236"/>
      <c r="I31" s="343"/>
    </row>
    <row r="32" spans="2:9" ht="18.75">
      <c r="B32" s="259" t="s">
        <v>675</v>
      </c>
      <c r="C32" s="236"/>
      <c r="D32" s="236" t="s">
        <v>153</v>
      </c>
      <c r="E32" s="236" t="s">
        <v>575</v>
      </c>
      <c r="F32" s="259"/>
      <c r="G32" s="236"/>
      <c r="H32" s="236"/>
      <c r="I32" s="374"/>
    </row>
    <row r="33" spans="2:10" s="108" customFormat="1" ht="18.75">
      <c r="B33" s="236"/>
      <c r="C33" s="236"/>
      <c r="D33" s="236"/>
      <c r="E33" s="236"/>
      <c r="F33" s="236"/>
      <c r="G33" s="236"/>
      <c r="H33" s="236"/>
      <c r="I33" s="374"/>
      <c r="J33" s="181"/>
    </row>
    <row r="34" spans="2:9" s="108" customFormat="1" ht="18.75">
      <c r="B34" s="236" t="s">
        <v>370</v>
      </c>
      <c r="C34" s="236"/>
      <c r="D34" s="236" t="s">
        <v>616</v>
      </c>
      <c r="E34" s="500" t="s">
        <v>649</v>
      </c>
      <c r="F34" s="500"/>
      <c r="G34" s="236"/>
      <c r="H34" s="236"/>
      <c r="I34" s="343"/>
    </row>
    <row r="35" spans="2:9" ht="18.75">
      <c r="B35" s="259" t="s">
        <v>676</v>
      </c>
      <c r="C35" s="236"/>
      <c r="D35" s="236" t="s">
        <v>153</v>
      </c>
      <c r="E35" s="236" t="s">
        <v>575</v>
      </c>
      <c r="F35" s="259"/>
      <c r="G35" s="236"/>
      <c r="H35" s="236"/>
      <c r="I35" s="236"/>
    </row>
    <row r="36" spans="2:9" ht="18.75">
      <c r="B36" s="236"/>
      <c r="C36" s="236"/>
      <c r="D36" s="236"/>
      <c r="E36" s="236"/>
      <c r="F36" s="236"/>
      <c r="G36" s="236"/>
      <c r="H36" s="236"/>
      <c r="I36" s="236"/>
    </row>
    <row r="37" spans="2:9" ht="18.75">
      <c r="B37" s="236"/>
      <c r="C37" s="236"/>
      <c r="D37" s="236"/>
      <c r="E37" s="236"/>
      <c r="F37" s="236"/>
      <c r="G37" s="236"/>
      <c r="H37" s="236"/>
      <c r="I37" s="236"/>
    </row>
  </sheetData>
  <sheetProtection/>
  <mergeCells count="18">
    <mergeCell ref="E31:F31"/>
    <mergeCell ref="E34:F34"/>
    <mergeCell ref="A4:J4"/>
    <mergeCell ref="A10:A12"/>
    <mergeCell ref="B10:B12"/>
    <mergeCell ref="C10:C12"/>
    <mergeCell ref="D10:G10"/>
    <mergeCell ref="H10:H12"/>
    <mergeCell ref="I10:I12"/>
    <mergeCell ref="B7:K7"/>
    <mergeCell ref="B5:K5"/>
    <mergeCell ref="B6:K6"/>
    <mergeCell ref="A25:B25"/>
    <mergeCell ref="J10:J12"/>
    <mergeCell ref="B8:K8"/>
    <mergeCell ref="K10:K12"/>
    <mergeCell ref="D11:D12"/>
    <mergeCell ref="E11:G11"/>
  </mergeCells>
  <printOptions/>
  <pageMargins left="0.1968503937007874" right="0.1968503937007874" top="0.18" bottom="0.1968503937007874" header="0.62" footer="0.37"/>
  <pageSetup fitToHeight="2"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indexed="33"/>
  </sheetPr>
  <dimension ref="A1:O37"/>
  <sheetViews>
    <sheetView zoomScale="75" zoomScaleNormal="75" zoomScalePageLayoutView="0" workbookViewId="0" topLeftCell="A1">
      <selection activeCell="C10" sqref="C10:C12"/>
    </sheetView>
  </sheetViews>
  <sheetFormatPr defaultColWidth="9.140625" defaultRowHeight="15"/>
  <cols>
    <col min="1" max="1" width="5.00390625" style="110" customWidth="1"/>
    <col min="2" max="2" width="47.28125" style="110" customWidth="1"/>
    <col min="3" max="3" width="15.8515625" style="110" customWidth="1"/>
    <col min="4" max="4" width="18.140625" style="110" customWidth="1"/>
    <col min="5" max="5" width="16.57421875" style="110" customWidth="1"/>
    <col min="6" max="6" width="19.140625" style="110" customWidth="1"/>
    <col min="7" max="7" width="18.28125" style="110" customWidth="1"/>
    <col min="8" max="8" width="18.57421875" style="110" customWidth="1"/>
    <col min="9" max="9" width="19.57421875" style="110" customWidth="1"/>
    <col min="10" max="10" width="21.140625" style="110" customWidth="1"/>
    <col min="11" max="11" width="18.421875" style="110" customWidth="1"/>
    <col min="12" max="12" width="9.140625" style="110" customWidth="1"/>
    <col min="13" max="13" width="17.7109375" style="110" customWidth="1"/>
    <col min="14" max="14" width="11.57421875" style="110" bestFit="1" customWidth="1"/>
    <col min="15" max="16384" width="9.140625" style="110" customWidth="1"/>
  </cols>
  <sheetData>
    <row r="1" spans="1:12" s="63" customFormat="1" ht="14.25" customHeight="1">
      <c r="A1" s="3"/>
      <c r="B1" s="90"/>
      <c r="C1" s="61"/>
      <c r="D1" s="61"/>
      <c r="E1" s="61"/>
      <c r="F1" s="61"/>
      <c r="L1" s="67"/>
    </row>
    <row r="2" spans="1:12" ht="16.5" customHeight="1">
      <c r="A2" s="108"/>
      <c r="B2" s="108"/>
      <c r="C2" s="108"/>
      <c r="D2" s="108"/>
      <c r="E2" s="108"/>
      <c r="F2" s="108"/>
      <c r="G2" s="108"/>
      <c r="H2" s="108"/>
      <c r="I2" s="108"/>
      <c r="J2" s="108"/>
      <c r="K2" s="9" t="s">
        <v>426</v>
      </c>
      <c r="L2" s="109"/>
    </row>
    <row r="3" spans="1:12" ht="10.5" customHeight="1">
      <c r="A3" s="108"/>
      <c r="B3" s="108"/>
      <c r="C3" s="108"/>
      <c r="D3" s="108"/>
      <c r="E3" s="108"/>
      <c r="F3" s="108"/>
      <c r="G3" s="108"/>
      <c r="H3" s="108"/>
      <c r="I3" s="108"/>
      <c r="J3" s="108"/>
      <c r="K3" s="108"/>
      <c r="L3" s="109"/>
    </row>
    <row r="4" spans="1:12" ht="28.5" customHeight="1">
      <c r="A4" s="505" t="s">
        <v>427</v>
      </c>
      <c r="B4" s="502"/>
      <c r="C4" s="502"/>
      <c r="D4" s="502"/>
      <c r="E4" s="502"/>
      <c r="F4" s="502"/>
      <c r="G4" s="502"/>
      <c r="H4" s="502"/>
      <c r="I4" s="502"/>
      <c r="J4" s="502"/>
      <c r="K4" s="108"/>
      <c r="L4" s="109"/>
    </row>
    <row r="5" spans="1:12" ht="45.75" customHeight="1">
      <c r="A5" s="119"/>
      <c r="B5" s="486" t="s">
        <v>657</v>
      </c>
      <c r="C5" s="486"/>
      <c r="D5" s="486"/>
      <c r="E5" s="486"/>
      <c r="F5" s="486"/>
      <c r="G5" s="486"/>
      <c r="H5" s="486"/>
      <c r="I5" s="486"/>
      <c r="J5" s="486"/>
      <c r="K5" s="486"/>
      <c r="L5" s="109"/>
    </row>
    <row r="6" spans="1:12" ht="19.5" customHeight="1">
      <c r="A6" s="119"/>
      <c r="B6" s="504" t="s">
        <v>471</v>
      </c>
      <c r="C6" s="504"/>
      <c r="D6" s="504"/>
      <c r="E6" s="504"/>
      <c r="F6" s="504"/>
      <c r="G6" s="504"/>
      <c r="H6" s="504"/>
      <c r="I6" s="504"/>
      <c r="J6" s="504"/>
      <c r="K6" s="504"/>
      <c r="L6" s="109"/>
    </row>
    <row r="7" spans="1:11" s="63" customFormat="1" ht="27.75">
      <c r="A7" s="77"/>
      <c r="B7" s="506" t="s">
        <v>671</v>
      </c>
      <c r="C7" s="507"/>
      <c r="D7" s="507"/>
      <c r="E7" s="507"/>
      <c r="F7" s="507"/>
      <c r="G7" s="507"/>
      <c r="H7" s="507"/>
      <c r="I7" s="507"/>
      <c r="J7" s="507"/>
      <c r="K7" s="508"/>
    </row>
    <row r="8" spans="1:11" s="63" customFormat="1" ht="24.75" customHeight="1">
      <c r="A8" s="77"/>
      <c r="B8" s="504" t="s">
        <v>377</v>
      </c>
      <c r="C8" s="504"/>
      <c r="D8" s="504"/>
      <c r="E8" s="504"/>
      <c r="F8" s="504"/>
      <c r="G8" s="504"/>
      <c r="H8" s="504"/>
      <c r="I8" s="504"/>
      <c r="J8" s="504"/>
      <c r="K8" s="504"/>
    </row>
    <row r="9" spans="1:12" ht="6.75" customHeight="1">
      <c r="A9" s="111"/>
      <c r="B9" s="108"/>
      <c r="C9" s="108"/>
      <c r="D9" s="108"/>
      <c r="E9" s="108"/>
      <c r="F9" s="108"/>
      <c r="G9" s="108"/>
      <c r="H9" s="108"/>
      <c r="I9" s="108"/>
      <c r="J9" s="108"/>
      <c r="K9" s="108"/>
      <c r="L9" s="109"/>
    </row>
    <row r="10" spans="1:12" ht="31.5" customHeight="1">
      <c r="A10" s="495" t="s">
        <v>293</v>
      </c>
      <c r="B10" s="495" t="s">
        <v>403</v>
      </c>
      <c r="C10" s="495" t="s">
        <v>526</v>
      </c>
      <c r="D10" s="497" t="s">
        <v>405</v>
      </c>
      <c r="E10" s="498"/>
      <c r="F10" s="498"/>
      <c r="G10" s="499"/>
      <c r="H10" s="495" t="s">
        <v>422</v>
      </c>
      <c r="I10" s="495" t="s">
        <v>421</v>
      </c>
      <c r="J10" s="491" t="s">
        <v>423</v>
      </c>
      <c r="K10" s="493" t="s">
        <v>418</v>
      </c>
      <c r="L10" s="109"/>
    </row>
    <row r="11" spans="1:12" ht="18">
      <c r="A11" s="496"/>
      <c r="B11" s="496"/>
      <c r="C11" s="496"/>
      <c r="D11" s="495" t="s">
        <v>219</v>
      </c>
      <c r="E11" s="497" t="s">
        <v>425</v>
      </c>
      <c r="F11" s="498"/>
      <c r="G11" s="499"/>
      <c r="H11" s="496"/>
      <c r="I11" s="496"/>
      <c r="J11" s="492"/>
      <c r="K11" s="494"/>
      <c r="L11" s="109"/>
    </row>
    <row r="12" spans="1:12" ht="73.5" customHeight="1">
      <c r="A12" s="496"/>
      <c r="B12" s="496"/>
      <c r="C12" s="496"/>
      <c r="D12" s="496"/>
      <c r="E12" s="120" t="s">
        <v>406</v>
      </c>
      <c r="F12" s="120" t="s">
        <v>407</v>
      </c>
      <c r="G12" s="120" t="s">
        <v>408</v>
      </c>
      <c r="H12" s="496"/>
      <c r="I12" s="496"/>
      <c r="J12" s="492"/>
      <c r="K12" s="494"/>
      <c r="L12" s="109"/>
    </row>
    <row r="13" spans="1:11" s="116" customFormat="1" ht="39" customHeight="1">
      <c r="A13" s="126">
        <v>1</v>
      </c>
      <c r="B13" s="126">
        <v>2</v>
      </c>
      <c r="C13" s="126">
        <v>3</v>
      </c>
      <c r="D13" s="126">
        <v>4</v>
      </c>
      <c r="E13" s="126">
        <v>5</v>
      </c>
      <c r="F13" s="126">
        <v>6</v>
      </c>
      <c r="G13" s="126">
        <v>7</v>
      </c>
      <c r="H13" s="126">
        <v>8</v>
      </c>
      <c r="I13" s="126">
        <v>9</v>
      </c>
      <c r="J13" s="126" t="s">
        <v>424</v>
      </c>
      <c r="K13" s="115">
        <v>11</v>
      </c>
    </row>
    <row r="14" spans="1:13" ht="18.75">
      <c r="A14" s="126">
        <v>1</v>
      </c>
      <c r="B14" s="127" t="s">
        <v>409</v>
      </c>
      <c r="C14" s="169">
        <v>1</v>
      </c>
      <c r="D14" s="169"/>
      <c r="E14" s="169"/>
      <c r="F14" s="169"/>
      <c r="G14" s="169"/>
      <c r="H14" s="169"/>
      <c r="I14" s="169"/>
      <c r="J14" s="169">
        <v>8931.68</v>
      </c>
      <c r="K14" s="170">
        <f>J14/C14/12</f>
        <v>744.3066666666667</v>
      </c>
      <c r="L14" s="109"/>
      <c r="M14" s="168"/>
    </row>
    <row r="15" spans="1:13" ht="18.75">
      <c r="A15" s="126">
        <f aca="true" t="shared" si="0" ref="A15:A24">A14+1</f>
        <v>2</v>
      </c>
      <c r="B15" s="127" t="s">
        <v>410</v>
      </c>
      <c r="C15" s="169">
        <v>2</v>
      </c>
      <c r="D15" s="169"/>
      <c r="E15" s="169"/>
      <c r="F15" s="169"/>
      <c r="G15" s="169"/>
      <c r="H15" s="172"/>
      <c r="I15" s="169"/>
      <c r="J15" s="169">
        <v>10718.02</v>
      </c>
      <c r="K15" s="170">
        <f aca="true" t="shared" si="1" ref="K15:K25">J15/C15/12</f>
        <v>446.5841666666667</v>
      </c>
      <c r="L15" s="109"/>
      <c r="M15" s="168"/>
    </row>
    <row r="16" spans="1:13" ht="31.5">
      <c r="A16" s="126">
        <f t="shared" si="0"/>
        <v>3</v>
      </c>
      <c r="B16" s="127" t="s">
        <v>411</v>
      </c>
      <c r="C16" s="169">
        <v>2</v>
      </c>
      <c r="D16" s="169"/>
      <c r="E16" s="169"/>
      <c r="F16" s="169"/>
      <c r="G16" s="169"/>
      <c r="H16" s="172"/>
      <c r="I16" s="169"/>
      <c r="J16" s="169">
        <v>10718.02</v>
      </c>
      <c r="K16" s="170">
        <f t="shared" si="1"/>
        <v>446.5841666666667</v>
      </c>
      <c r="L16" s="109"/>
      <c r="M16" s="168"/>
    </row>
    <row r="17" spans="1:15" ht="63" customHeight="1">
      <c r="A17" s="126">
        <f t="shared" si="0"/>
        <v>4</v>
      </c>
      <c r="B17" s="128" t="s">
        <v>467</v>
      </c>
      <c r="C17" s="169">
        <v>21</v>
      </c>
      <c r="D17" s="169"/>
      <c r="E17" s="169"/>
      <c r="F17" s="169"/>
      <c r="G17" s="169"/>
      <c r="H17" s="172"/>
      <c r="I17" s="169"/>
      <c r="J17" s="169">
        <v>189768</v>
      </c>
      <c r="K17" s="170">
        <f t="shared" si="1"/>
        <v>753.0476190476192</v>
      </c>
      <c r="L17" s="109"/>
      <c r="M17" s="168"/>
      <c r="N17" s="168"/>
      <c r="O17" s="228"/>
    </row>
    <row r="18" spans="1:15" ht="18.75">
      <c r="A18" s="126">
        <f t="shared" si="0"/>
        <v>5</v>
      </c>
      <c r="B18" s="128" t="s">
        <v>412</v>
      </c>
      <c r="C18" s="169">
        <v>1</v>
      </c>
      <c r="D18" s="169"/>
      <c r="E18" s="169"/>
      <c r="F18" s="169"/>
      <c r="G18" s="169"/>
      <c r="H18" s="172"/>
      <c r="I18" s="169"/>
      <c r="J18" s="169">
        <v>4465.84</v>
      </c>
      <c r="K18" s="170">
        <f t="shared" si="1"/>
        <v>372.15333333333336</v>
      </c>
      <c r="L18" s="109"/>
      <c r="M18" s="168"/>
      <c r="N18" s="168"/>
      <c r="O18" s="228"/>
    </row>
    <row r="19" spans="1:13" ht="70.5" customHeight="1">
      <c r="A19" s="126">
        <f t="shared" si="0"/>
        <v>6</v>
      </c>
      <c r="B19" s="128" t="s">
        <v>413</v>
      </c>
      <c r="C19" s="169">
        <v>21</v>
      </c>
      <c r="D19" s="169"/>
      <c r="E19" s="169"/>
      <c r="F19" s="169"/>
      <c r="G19" s="169"/>
      <c r="H19" s="172"/>
      <c r="I19" s="169"/>
      <c r="J19" s="169">
        <v>196847.83</v>
      </c>
      <c r="K19" s="170">
        <f t="shared" si="1"/>
        <v>781.1421825396825</v>
      </c>
      <c r="L19" s="109"/>
      <c r="M19" s="168"/>
    </row>
    <row r="20" spans="1:15" ht="18.75">
      <c r="A20" s="126">
        <f t="shared" si="0"/>
        <v>7</v>
      </c>
      <c r="B20" s="128" t="s">
        <v>414</v>
      </c>
      <c r="C20" s="169">
        <v>8</v>
      </c>
      <c r="D20" s="169"/>
      <c r="E20" s="169"/>
      <c r="F20" s="169"/>
      <c r="G20" s="169"/>
      <c r="H20" s="172"/>
      <c r="I20" s="169"/>
      <c r="J20" s="169">
        <v>56098.31</v>
      </c>
      <c r="K20" s="170">
        <f t="shared" si="1"/>
        <v>584.3573958333333</v>
      </c>
      <c r="L20" s="109"/>
      <c r="M20" s="168"/>
      <c r="N20" s="168"/>
      <c r="O20" s="228"/>
    </row>
    <row r="21" spans="1:15" ht="18.75">
      <c r="A21" s="126">
        <f t="shared" si="0"/>
        <v>8</v>
      </c>
      <c r="B21" s="128" t="s">
        <v>370</v>
      </c>
      <c r="C21" s="169">
        <v>1</v>
      </c>
      <c r="D21" s="169"/>
      <c r="E21" s="169"/>
      <c r="F21" s="169"/>
      <c r="G21" s="169"/>
      <c r="H21" s="172"/>
      <c r="I21" s="169"/>
      <c r="J21" s="169">
        <v>6252.18</v>
      </c>
      <c r="K21" s="170">
        <f t="shared" si="1"/>
        <v>521.015</v>
      </c>
      <c r="L21" s="109"/>
      <c r="M21" s="168"/>
      <c r="N21" s="168"/>
      <c r="O21" s="228"/>
    </row>
    <row r="22" spans="1:13" ht="18.75" hidden="1">
      <c r="A22" s="126">
        <f t="shared" si="0"/>
        <v>9</v>
      </c>
      <c r="B22" s="128" t="s">
        <v>415</v>
      </c>
      <c r="C22" s="169">
        <v>0</v>
      </c>
      <c r="D22" s="169"/>
      <c r="E22" s="169"/>
      <c r="F22" s="169"/>
      <c r="G22" s="169"/>
      <c r="H22" s="172"/>
      <c r="I22" s="169"/>
      <c r="J22" s="169"/>
      <c r="K22" s="170" t="e">
        <f t="shared" si="1"/>
        <v>#DIV/0!</v>
      </c>
      <c r="L22" s="109"/>
      <c r="M22" s="168"/>
    </row>
    <row r="23" spans="1:13" ht="18.75" hidden="1">
      <c r="A23" s="126">
        <f t="shared" si="0"/>
        <v>10</v>
      </c>
      <c r="B23" s="128" t="s">
        <v>416</v>
      </c>
      <c r="C23" s="169">
        <v>0</v>
      </c>
      <c r="D23" s="169"/>
      <c r="E23" s="169"/>
      <c r="F23" s="169"/>
      <c r="G23" s="169"/>
      <c r="H23" s="172"/>
      <c r="I23" s="169"/>
      <c r="J23" s="169"/>
      <c r="K23" s="170" t="e">
        <f t="shared" si="1"/>
        <v>#DIV/0!</v>
      </c>
      <c r="L23" s="109"/>
      <c r="M23" s="168"/>
    </row>
    <row r="24" spans="1:13" ht="41.25" customHeight="1">
      <c r="A24" s="126">
        <f t="shared" si="0"/>
        <v>11</v>
      </c>
      <c r="B24" s="128" t="s">
        <v>417</v>
      </c>
      <c r="C24" s="169">
        <v>17</v>
      </c>
      <c r="D24" s="169"/>
      <c r="E24" s="169"/>
      <c r="F24" s="169"/>
      <c r="G24" s="169"/>
      <c r="H24" s="172"/>
      <c r="I24" s="169"/>
      <c r="J24" s="169">
        <v>43204.12</v>
      </c>
      <c r="K24" s="170">
        <f t="shared" si="1"/>
        <v>211.7849019607843</v>
      </c>
      <c r="L24" s="109"/>
      <c r="M24" s="168"/>
    </row>
    <row r="25" spans="1:12" s="113" customFormat="1" ht="18.75">
      <c r="A25" s="510" t="s">
        <v>281</v>
      </c>
      <c r="B25" s="510"/>
      <c r="C25" s="171">
        <f>SUM(C14:C24)</f>
        <v>74</v>
      </c>
      <c r="D25" s="171">
        <f aca="true" t="shared" si="2" ref="D25:J25">SUM(D14:D24)</f>
        <v>0</v>
      </c>
      <c r="E25" s="171">
        <f t="shared" si="2"/>
        <v>0</v>
      </c>
      <c r="F25" s="171">
        <f t="shared" si="2"/>
        <v>0</v>
      </c>
      <c r="G25" s="171">
        <f t="shared" si="2"/>
        <v>0</v>
      </c>
      <c r="H25" s="171">
        <f t="shared" si="2"/>
        <v>0</v>
      </c>
      <c r="I25" s="171">
        <f t="shared" si="2"/>
        <v>0</v>
      </c>
      <c r="J25" s="171">
        <f t="shared" si="2"/>
        <v>527004</v>
      </c>
      <c r="K25" s="170">
        <f t="shared" si="1"/>
        <v>593.472972972973</v>
      </c>
      <c r="L25" s="112"/>
    </row>
    <row r="26" spans="1:12" ht="7.5" customHeight="1">
      <c r="A26" s="109"/>
      <c r="B26" s="109"/>
      <c r="C26" s="109"/>
      <c r="D26" s="109"/>
      <c r="E26" s="109"/>
      <c r="F26" s="109"/>
      <c r="G26" s="109"/>
      <c r="H26" s="109"/>
      <c r="I26" s="109"/>
      <c r="J26" s="109"/>
      <c r="K26" s="109"/>
      <c r="L26" s="109"/>
    </row>
    <row r="27" ht="15.75">
      <c r="B27" s="114" t="s">
        <v>419</v>
      </c>
    </row>
    <row r="28" ht="15.75">
      <c r="B28" s="114" t="s">
        <v>420</v>
      </c>
    </row>
    <row r="29" spans="2:11" ht="63" customHeight="1">
      <c r="B29" s="509" t="s">
        <v>30</v>
      </c>
      <c r="C29" s="509"/>
      <c r="D29" s="509"/>
      <c r="E29" s="509"/>
      <c r="F29" s="509"/>
      <c r="G29" s="509"/>
      <c r="H29" s="509"/>
      <c r="I29" s="509"/>
      <c r="J29" s="509"/>
      <c r="K29" s="509"/>
    </row>
    <row r="30" spans="2:9" s="108" customFormat="1" ht="24.75" customHeight="1">
      <c r="B30" s="3" t="s">
        <v>673</v>
      </c>
      <c r="C30" s="3"/>
      <c r="D30" s="3"/>
      <c r="E30" s="3"/>
      <c r="F30" s="3"/>
      <c r="G30" s="3"/>
      <c r="H30" s="3"/>
      <c r="I30" s="3"/>
    </row>
    <row r="31" spans="2:9" s="108" customFormat="1" ht="18.75">
      <c r="B31" s="3" t="s">
        <v>674</v>
      </c>
      <c r="C31" s="3"/>
      <c r="D31" s="3" t="s">
        <v>616</v>
      </c>
      <c r="E31" s="378" t="s">
        <v>648</v>
      </c>
      <c r="F31" s="378"/>
      <c r="G31" s="3"/>
      <c r="H31" s="3"/>
      <c r="I31" s="48"/>
    </row>
    <row r="32" spans="2:9" ht="18.75">
      <c r="B32" s="1" t="s">
        <v>675</v>
      </c>
      <c r="C32" s="3"/>
      <c r="D32" s="3" t="s">
        <v>153</v>
      </c>
      <c r="E32" s="3" t="s">
        <v>575</v>
      </c>
      <c r="F32" s="1"/>
      <c r="G32" s="3"/>
      <c r="H32" s="3"/>
      <c r="I32" s="54"/>
    </row>
    <row r="33" spans="2:10" s="108" customFormat="1" ht="18.75">
      <c r="B33" s="3"/>
      <c r="C33" s="3"/>
      <c r="D33" s="3"/>
      <c r="E33" s="3"/>
      <c r="F33" s="3"/>
      <c r="G33" s="3"/>
      <c r="H33" s="3"/>
      <c r="I33" s="54"/>
      <c r="J33" s="181"/>
    </row>
    <row r="34" spans="2:9" s="108" customFormat="1" ht="18.75">
      <c r="B34" s="3" t="s">
        <v>370</v>
      </c>
      <c r="C34" s="3"/>
      <c r="D34" s="3" t="s">
        <v>616</v>
      </c>
      <c r="E34" s="378" t="s">
        <v>649</v>
      </c>
      <c r="F34" s="378"/>
      <c r="G34" s="3"/>
      <c r="H34" s="3"/>
      <c r="I34" s="48"/>
    </row>
    <row r="35" spans="2:9" ht="18.75">
      <c r="B35" s="1" t="s">
        <v>676</v>
      </c>
      <c r="C35" s="3"/>
      <c r="D35" s="3" t="s">
        <v>153</v>
      </c>
      <c r="E35" s="3" t="s">
        <v>575</v>
      </c>
      <c r="F35" s="1"/>
      <c r="G35" s="3"/>
      <c r="H35" s="3"/>
      <c r="I35" s="3"/>
    </row>
    <row r="36" spans="2:9" ht="18.75">
      <c r="B36" s="3"/>
      <c r="C36" s="3"/>
      <c r="D36" s="3"/>
      <c r="E36" s="3"/>
      <c r="F36" s="3"/>
      <c r="G36" s="3"/>
      <c r="H36" s="3"/>
      <c r="I36" s="3"/>
    </row>
    <row r="37" spans="2:9" ht="18.75">
      <c r="B37" s="3"/>
      <c r="C37" s="3"/>
      <c r="D37" s="3"/>
      <c r="E37" s="3"/>
      <c r="F37" s="3"/>
      <c r="G37" s="3"/>
      <c r="H37" s="3"/>
      <c r="I37" s="3"/>
    </row>
  </sheetData>
  <sheetProtection/>
  <mergeCells count="19">
    <mergeCell ref="E34:F34"/>
    <mergeCell ref="D11:D12"/>
    <mergeCell ref="B29:K29"/>
    <mergeCell ref="A25:B25"/>
    <mergeCell ref="E31:F31"/>
    <mergeCell ref="H10:H12"/>
    <mergeCell ref="I10:I12"/>
    <mergeCell ref="J10:J12"/>
    <mergeCell ref="K10:K12"/>
    <mergeCell ref="E11:G11"/>
    <mergeCell ref="A4:J4"/>
    <mergeCell ref="B5:K5"/>
    <mergeCell ref="B6:K6"/>
    <mergeCell ref="B7:K7"/>
    <mergeCell ref="B8:K8"/>
    <mergeCell ref="A10:A12"/>
    <mergeCell ref="B10:B12"/>
    <mergeCell ref="C10:C12"/>
    <mergeCell ref="D10:G10"/>
  </mergeCells>
  <printOptions/>
  <pageMargins left="0.27" right="0.17" top="0.17" bottom="0.17" header="0.5" footer="0.26"/>
  <pageSetup horizontalDpi="600" verticalDpi="600" orientation="landscape" paperSize="9" scale="55" r:id="rId1"/>
  <colBreaks count="1" manualBreakCount="1">
    <brk id="11" max="65535" man="1"/>
  </colBreaks>
</worksheet>
</file>

<file path=xl/worksheets/sheet16.xml><?xml version="1.0" encoding="utf-8"?>
<worksheet xmlns="http://schemas.openxmlformats.org/spreadsheetml/2006/main" xmlns:r="http://schemas.openxmlformats.org/officeDocument/2006/relationships">
  <sheetPr>
    <tabColor indexed="33"/>
    <pageSetUpPr fitToPage="1"/>
  </sheetPr>
  <dimension ref="A1:L28"/>
  <sheetViews>
    <sheetView zoomScale="75" zoomScaleNormal="75" zoomScalePageLayoutView="0" workbookViewId="0" topLeftCell="A1">
      <selection activeCell="I23" sqref="I23"/>
    </sheetView>
  </sheetViews>
  <sheetFormatPr defaultColWidth="8.7109375" defaultRowHeight="15"/>
  <cols>
    <col min="1" max="1" width="8.7109375" style="63" customWidth="1"/>
    <col min="2" max="2" width="83.8515625" style="65" customWidth="1"/>
    <col min="3" max="3" width="30.421875" style="64" customWidth="1"/>
    <col min="4" max="4" width="28.00390625" style="64" customWidth="1"/>
    <col min="5" max="5" width="27.57421875" style="64" customWidth="1"/>
    <col min="6" max="6" width="30.00390625" style="64" customWidth="1"/>
    <col min="7" max="16384" width="8.7109375" style="63" customWidth="1"/>
  </cols>
  <sheetData>
    <row r="1" spans="1:6" ht="27.75">
      <c r="A1" s="3"/>
      <c r="B1" s="90"/>
      <c r="C1" s="61"/>
      <c r="D1" s="61"/>
      <c r="E1" s="61"/>
      <c r="F1" s="9" t="s">
        <v>343</v>
      </c>
    </row>
    <row r="2" spans="1:11" ht="27.75" customHeight="1">
      <c r="A2" s="3"/>
      <c r="B2" s="511" t="s">
        <v>294</v>
      </c>
      <c r="C2" s="511"/>
      <c r="D2" s="511"/>
      <c r="E2" s="511"/>
      <c r="F2" s="511"/>
      <c r="G2" s="88"/>
      <c r="H2" s="88"/>
      <c r="I2" s="88"/>
      <c r="J2" s="88"/>
      <c r="K2" s="88"/>
    </row>
    <row r="3" spans="1:12" ht="48" customHeight="1">
      <c r="A3" s="3"/>
      <c r="B3" s="486" t="s">
        <v>657</v>
      </c>
      <c r="C3" s="486"/>
      <c r="D3" s="486"/>
      <c r="E3" s="486"/>
      <c r="F3" s="486"/>
      <c r="G3" s="177"/>
      <c r="H3" s="177"/>
      <c r="I3" s="177"/>
      <c r="J3" s="177"/>
      <c r="K3" s="177"/>
      <c r="L3" s="130"/>
    </row>
    <row r="4" spans="1:11" ht="27.75" customHeight="1">
      <c r="A4" s="3"/>
      <c r="B4" s="520" t="s">
        <v>468</v>
      </c>
      <c r="C4" s="520"/>
      <c r="D4" s="520"/>
      <c r="E4" s="520"/>
      <c r="F4" s="520"/>
      <c r="G4" s="5"/>
      <c r="H4" s="5"/>
      <c r="I4" s="5"/>
      <c r="J4" s="5"/>
      <c r="K4" s="5"/>
    </row>
    <row r="5" spans="1:6" ht="27.75">
      <c r="A5" s="77"/>
      <c r="B5" s="503" t="s">
        <v>190</v>
      </c>
      <c r="C5" s="512"/>
      <c r="D5" s="512"/>
      <c r="E5" s="512"/>
      <c r="F5" s="512"/>
    </row>
    <row r="6" spans="1:6" ht="24.75" customHeight="1">
      <c r="A6" s="77"/>
      <c r="B6" s="405" t="s">
        <v>377</v>
      </c>
      <c r="C6" s="519"/>
      <c r="D6" s="519"/>
      <c r="E6" s="519"/>
      <c r="F6" s="519"/>
    </row>
    <row r="7" spans="1:6" s="66" customFormat="1" ht="27">
      <c r="A7" s="513" t="s">
        <v>293</v>
      </c>
      <c r="B7" s="515" t="s">
        <v>292</v>
      </c>
      <c r="C7" s="517" t="s">
        <v>291</v>
      </c>
      <c r="D7" s="517" t="s">
        <v>290</v>
      </c>
      <c r="E7" s="517" t="s">
        <v>289</v>
      </c>
      <c r="F7" s="129" t="s">
        <v>288</v>
      </c>
    </row>
    <row r="8" spans="1:6" s="66" customFormat="1" ht="39" customHeight="1">
      <c r="A8" s="514"/>
      <c r="B8" s="516"/>
      <c r="C8" s="518"/>
      <c r="D8" s="518"/>
      <c r="E8" s="518"/>
      <c r="F8" s="124" t="s">
        <v>287</v>
      </c>
    </row>
    <row r="9" spans="1:6" ht="20.25" customHeight="1">
      <c r="A9" s="39">
        <v>1</v>
      </c>
      <c r="B9" s="39">
        <v>2</v>
      </c>
      <c r="C9" s="39">
        <v>3</v>
      </c>
      <c r="D9" s="39">
        <v>4</v>
      </c>
      <c r="E9" s="39">
        <v>5</v>
      </c>
      <c r="F9" s="39">
        <v>6</v>
      </c>
    </row>
    <row r="10" spans="1:6" s="66" customFormat="1" ht="37.5">
      <c r="A10" s="80"/>
      <c r="B10" s="75" t="s">
        <v>286</v>
      </c>
      <c r="C10" s="84" t="s">
        <v>280</v>
      </c>
      <c r="D10" s="100" t="s">
        <v>280</v>
      </c>
      <c r="E10" s="100" t="s">
        <v>280</v>
      </c>
      <c r="F10" s="103">
        <f>SUM(F12:F15)</f>
        <v>60000</v>
      </c>
    </row>
    <row r="11" spans="1:6" ht="27.75">
      <c r="A11" s="71"/>
      <c r="B11" s="75" t="s">
        <v>161</v>
      </c>
      <c r="C11" s="84"/>
      <c r="D11" s="100"/>
      <c r="E11" s="100"/>
      <c r="F11" s="103"/>
    </row>
    <row r="12" spans="1:6" ht="37.5">
      <c r="A12" s="82"/>
      <c r="B12" s="75" t="s">
        <v>284</v>
      </c>
      <c r="C12" s="84">
        <v>100</v>
      </c>
      <c r="D12" s="100">
        <v>4</v>
      </c>
      <c r="E12" s="100">
        <v>8</v>
      </c>
      <c r="F12" s="103">
        <f>D12*E12*C12</f>
        <v>3200</v>
      </c>
    </row>
    <row r="13" spans="1:6" ht="27.75">
      <c r="A13" s="82"/>
      <c r="B13" s="75" t="s">
        <v>283</v>
      </c>
      <c r="C13" s="272">
        <v>1053.125</v>
      </c>
      <c r="D13" s="100">
        <v>4</v>
      </c>
      <c r="E13" s="100">
        <v>8</v>
      </c>
      <c r="F13" s="103">
        <f>D13*E13*C13</f>
        <v>33700</v>
      </c>
    </row>
    <row r="14" spans="1:6" ht="27.75">
      <c r="A14" s="82"/>
      <c r="B14" s="75" t="s">
        <v>282</v>
      </c>
      <c r="C14" s="84">
        <v>3300</v>
      </c>
      <c r="D14" s="100">
        <v>1</v>
      </c>
      <c r="E14" s="100">
        <v>7</v>
      </c>
      <c r="F14" s="103">
        <f>D14*E14*C14</f>
        <v>23100</v>
      </c>
    </row>
    <row r="15" spans="1:6" ht="27.75">
      <c r="A15" s="71"/>
      <c r="B15" s="75"/>
      <c r="C15" s="84"/>
      <c r="D15" s="100"/>
      <c r="E15" s="100"/>
      <c r="F15" s="103"/>
    </row>
    <row r="16" spans="1:6" s="66" customFormat="1" ht="37.5">
      <c r="A16" s="80"/>
      <c r="B16" s="75" t="s">
        <v>285</v>
      </c>
      <c r="C16" s="84" t="s">
        <v>280</v>
      </c>
      <c r="D16" s="100" t="s">
        <v>280</v>
      </c>
      <c r="E16" s="100" t="s">
        <v>280</v>
      </c>
      <c r="F16" s="103">
        <f>SUM(F18:F21)</f>
        <v>0</v>
      </c>
    </row>
    <row r="17" spans="1:6" ht="27.75">
      <c r="A17" s="71"/>
      <c r="B17" s="75" t="s">
        <v>161</v>
      </c>
      <c r="C17" s="84"/>
      <c r="D17" s="100"/>
      <c r="E17" s="100"/>
      <c r="F17" s="103"/>
    </row>
    <row r="18" spans="1:6" ht="37.5">
      <c r="A18" s="82"/>
      <c r="B18" s="75" t="s">
        <v>284</v>
      </c>
      <c r="C18" s="84">
        <v>0</v>
      </c>
      <c r="D18" s="100">
        <v>0</v>
      </c>
      <c r="E18" s="100">
        <v>0</v>
      </c>
      <c r="F18" s="103">
        <f>D18*E18*C18</f>
        <v>0</v>
      </c>
    </row>
    <row r="19" spans="1:6" ht="27.75">
      <c r="A19" s="82"/>
      <c r="B19" s="75" t="s">
        <v>283</v>
      </c>
      <c r="C19" s="84">
        <v>0</v>
      </c>
      <c r="D19" s="100">
        <v>0</v>
      </c>
      <c r="E19" s="100">
        <v>0</v>
      </c>
      <c r="F19" s="103">
        <f>D19*E19*C19</f>
        <v>0</v>
      </c>
    </row>
    <row r="20" spans="1:6" ht="27.75">
      <c r="A20" s="82"/>
      <c r="B20" s="75" t="s">
        <v>282</v>
      </c>
      <c r="C20" s="84">
        <v>0</v>
      </c>
      <c r="D20" s="100">
        <v>0</v>
      </c>
      <c r="E20" s="100">
        <v>0</v>
      </c>
      <c r="F20" s="103">
        <f>D20*E20*C20</f>
        <v>0</v>
      </c>
    </row>
    <row r="21" spans="1:6" ht="27.75" hidden="1">
      <c r="A21" s="71"/>
      <c r="B21" s="75"/>
      <c r="C21" s="84"/>
      <c r="D21" s="100"/>
      <c r="E21" s="100"/>
      <c r="F21" s="103">
        <f>D21*E21*C21</f>
        <v>0</v>
      </c>
    </row>
    <row r="22" spans="1:6" s="66" customFormat="1" ht="27">
      <c r="A22" s="71"/>
      <c r="B22" s="75" t="s">
        <v>281</v>
      </c>
      <c r="C22" s="84" t="s">
        <v>280</v>
      </c>
      <c r="D22" s="100" t="s">
        <v>280</v>
      </c>
      <c r="E22" s="100" t="s">
        <v>280</v>
      </c>
      <c r="F22" s="103">
        <f>F16+F10</f>
        <v>60000</v>
      </c>
    </row>
    <row r="24" spans="2:6" s="3" customFormat="1" ht="18.75">
      <c r="B24" s="90" t="s">
        <v>677</v>
      </c>
      <c r="C24" s="61" t="s">
        <v>610</v>
      </c>
      <c r="D24" s="61"/>
      <c r="E24" s="176" t="s">
        <v>648</v>
      </c>
      <c r="F24" s="61"/>
    </row>
    <row r="25" spans="2:6" s="3" customFormat="1" ht="16.5" customHeight="1">
      <c r="B25" s="149" t="s">
        <v>678</v>
      </c>
      <c r="C25" s="61" t="s">
        <v>153</v>
      </c>
      <c r="D25" s="61"/>
      <c r="E25" s="61" t="s">
        <v>250</v>
      </c>
      <c r="F25" s="61"/>
    </row>
    <row r="26" spans="2:6" s="3" customFormat="1" ht="16.5" customHeight="1">
      <c r="B26" s="149"/>
      <c r="C26" s="61"/>
      <c r="D26" s="61"/>
      <c r="E26" s="61"/>
      <c r="F26" s="61"/>
    </row>
    <row r="27" spans="2:6" s="3" customFormat="1" ht="18.75">
      <c r="B27" s="90" t="s">
        <v>370</v>
      </c>
      <c r="C27" s="61" t="s">
        <v>610</v>
      </c>
      <c r="D27" s="61"/>
      <c r="E27" s="176" t="s">
        <v>649</v>
      </c>
      <c r="F27" s="61"/>
    </row>
    <row r="28" spans="2:6" s="3" customFormat="1" ht="18.75">
      <c r="B28" s="149" t="s">
        <v>676</v>
      </c>
      <c r="C28" s="61" t="s">
        <v>153</v>
      </c>
      <c r="D28" s="61"/>
      <c r="E28" s="61" t="s">
        <v>250</v>
      </c>
      <c r="F28" s="61"/>
    </row>
  </sheetData>
  <sheetProtection/>
  <mergeCells count="10">
    <mergeCell ref="B2:F2"/>
    <mergeCell ref="B5:F5"/>
    <mergeCell ref="A7:A8"/>
    <mergeCell ref="B7:B8"/>
    <mergeCell ref="C7:C8"/>
    <mergeCell ref="D7:D8"/>
    <mergeCell ref="E7:E8"/>
    <mergeCell ref="B6:F6"/>
    <mergeCell ref="B3:F3"/>
    <mergeCell ref="B4:F4"/>
  </mergeCells>
  <printOptions/>
  <pageMargins left="0.7086614173228347" right="0.31496062992125984" top="0.35433070866141736" bottom="0.35433070866141736" header="0.31496062992125984" footer="0.31496062992125984"/>
  <pageSetup fitToHeight="1" fitToWidth="1" horizontalDpi="600" verticalDpi="600" orientation="landscape" paperSize="9" scale="65" r:id="rId1"/>
  <colBreaks count="1" manualBreakCount="1">
    <brk id="3" max="65535" man="1"/>
  </colBreaks>
</worksheet>
</file>

<file path=xl/worksheets/sheet17.xml><?xml version="1.0" encoding="utf-8"?>
<worksheet xmlns="http://schemas.openxmlformats.org/spreadsheetml/2006/main" xmlns:r="http://schemas.openxmlformats.org/officeDocument/2006/relationships">
  <sheetPr>
    <tabColor indexed="33"/>
    <pageSetUpPr fitToPage="1"/>
  </sheetPr>
  <dimension ref="A1:L20"/>
  <sheetViews>
    <sheetView zoomScale="75" zoomScaleNormal="75" zoomScalePageLayoutView="0" workbookViewId="0" topLeftCell="A1">
      <selection activeCell="T34" sqref="T34"/>
    </sheetView>
  </sheetViews>
  <sheetFormatPr defaultColWidth="8.8515625" defaultRowHeight="15"/>
  <cols>
    <col min="1" max="1" width="5.7109375" style="3" customWidth="1"/>
    <col min="2" max="2" width="46.421875" style="3" customWidth="1"/>
    <col min="3" max="3" width="30.140625" style="3" customWidth="1"/>
    <col min="4" max="5" width="27.8515625" style="3" customWidth="1"/>
    <col min="6" max="6" width="31.28125" style="3" customWidth="1"/>
    <col min="7" max="7" width="29.8515625" style="3" hidden="1" customWidth="1"/>
    <col min="8" max="16384" width="8.8515625" style="3" customWidth="1"/>
  </cols>
  <sheetData>
    <row r="1" spans="6:7" ht="18.75">
      <c r="F1" s="9" t="s">
        <v>373</v>
      </c>
      <c r="G1" s="9" t="s">
        <v>295</v>
      </c>
    </row>
    <row r="2" spans="6:7" ht="18.75">
      <c r="F2" s="7"/>
      <c r="G2" s="7" t="s">
        <v>155</v>
      </c>
    </row>
    <row r="3" spans="1:7" ht="55.5" customHeight="1">
      <c r="A3" s="521" t="s">
        <v>641</v>
      </c>
      <c r="B3" s="522"/>
      <c r="C3" s="522"/>
      <c r="D3" s="522"/>
      <c r="E3" s="522"/>
      <c r="F3" s="522"/>
      <c r="G3" s="522"/>
    </row>
    <row r="4" spans="1:12" ht="45.75" customHeight="1">
      <c r="A4" s="122"/>
      <c r="B4" s="486" t="s">
        <v>657</v>
      </c>
      <c r="C4" s="486"/>
      <c r="D4" s="486"/>
      <c r="E4" s="486"/>
      <c r="F4" s="486"/>
      <c r="G4" s="174"/>
      <c r="H4" s="175"/>
      <c r="I4" s="175"/>
      <c r="J4" s="175"/>
      <c r="K4" s="175"/>
      <c r="L4" s="175"/>
    </row>
    <row r="5" spans="1:7" ht="20.25" customHeight="1">
      <c r="A5" s="122"/>
      <c r="B5" s="520" t="s">
        <v>468</v>
      </c>
      <c r="C5" s="520"/>
      <c r="D5" s="520"/>
      <c r="E5" s="520"/>
      <c r="F5" s="520"/>
      <c r="G5" s="123"/>
    </row>
    <row r="6" spans="1:12" s="63" customFormat="1" ht="27.75">
      <c r="A6" s="77"/>
      <c r="B6" s="523" t="s">
        <v>190</v>
      </c>
      <c r="C6" s="524"/>
      <c r="D6" s="524"/>
      <c r="E6" s="524"/>
      <c r="F6" s="524"/>
      <c r="G6" s="299"/>
      <c r="H6" s="300"/>
      <c r="I6" s="300"/>
      <c r="J6" s="300"/>
      <c r="K6" s="300"/>
      <c r="L6" s="300"/>
    </row>
    <row r="7" spans="1:6" s="63" customFormat="1" ht="24.75" customHeight="1">
      <c r="A7" s="77"/>
      <c r="B7" s="504" t="s">
        <v>377</v>
      </c>
      <c r="C7" s="504"/>
      <c r="D7" s="504"/>
      <c r="E7" s="504"/>
      <c r="F7" s="504"/>
    </row>
    <row r="8" ht="18.75">
      <c r="A8" s="77"/>
    </row>
    <row r="9" spans="1:7" ht="75" customHeight="1">
      <c r="A9" s="97" t="s">
        <v>293</v>
      </c>
      <c r="B9" s="97" t="s">
        <v>292</v>
      </c>
      <c r="C9" s="98" t="s">
        <v>309</v>
      </c>
      <c r="D9" s="98" t="s">
        <v>308</v>
      </c>
      <c r="E9" s="98" t="s">
        <v>307</v>
      </c>
      <c r="F9" s="98" t="s">
        <v>191</v>
      </c>
      <c r="G9" s="76" t="s">
        <v>157</v>
      </c>
    </row>
    <row r="10" spans="1:7" ht="15" customHeight="1">
      <c r="A10" s="95">
        <v>1</v>
      </c>
      <c r="B10" s="95">
        <v>2</v>
      </c>
      <c r="C10" s="95">
        <v>3</v>
      </c>
      <c r="D10" s="95">
        <v>4</v>
      </c>
      <c r="E10" s="95">
        <v>5</v>
      </c>
      <c r="F10" s="95">
        <v>6</v>
      </c>
      <c r="G10" s="73">
        <v>6</v>
      </c>
    </row>
    <row r="11" spans="1:7" ht="18.75">
      <c r="A11" s="73">
        <v>1</v>
      </c>
      <c r="B11" s="75" t="s">
        <v>306</v>
      </c>
      <c r="C11" s="159">
        <v>50</v>
      </c>
      <c r="D11" s="159">
        <v>12</v>
      </c>
      <c r="E11" s="159">
        <f>C11*D11</f>
        <v>600</v>
      </c>
      <c r="F11" s="298">
        <f>E11*50</f>
        <v>30000</v>
      </c>
      <c r="G11" s="70"/>
    </row>
    <row r="12" spans="1:7" ht="18.75" hidden="1">
      <c r="A12" s="70"/>
      <c r="B12" s="71"/>
      <c r="C12" s="70"/>
      <c r="D12" s="70"/>
      <c r="E12" s="70"/>
      <c r="F12" s="101" t="str">
        <f>IF(C12*D12=0," ",C12*D12)</f>
        <v> </v>
      </c>
      <c r="G12" s="70"/>
    </row>
    <row r="13" spans="1:7" ht="18.75" hidden="1">
      <c r="A13" s="70"/>
      <c r="B13" s="71"/>
      <c r="C13" s="70"/>
      <c r="D13" s="70"/>
      <c r="E13" s="70"/>
      <c r="F13" s="101" t="str">
        <f>IF(C13*D13=0," ",C13*D13)</f>
        <v> </v>
      </c>
      <c r="G13" s="70"/>
    </row>
    <row r="14" spans="1:7" ht="18.75">
      <c r="A14" s="70"/>
      <c r="B14" s="69" t="s">
        <v>281</v>
      </c>
      <c r="C14" s="39" t="s">
        <v>280</v>
      </c>
      <c r="D14" s="39" t="s">
        <v>280</v>
      </c>
      <c r="E14" s="39"/>
      <c r="F14" s="102">
        <f>IF(SUM(F11:F13)=0," ",SUM(F11:F13))</f>
        <v>30000</v>
      </c>
      <c r="G14" s="70"/>
    </row>
    <row r="15" ht="18.75">
      <c r="B15" s="3" t="s">
        <v>673</v>
      </c>
    </row>
    <row r="16" spans="2:6" ht="18.75">
      <c r="B16" s="3" t="s">
        <v>674</v>
      </c>
      <c r="D16" s="3" t="s">
        <v>616</v>
      </c>
      <c r="F16" s="176" t="s">
        <v>648</v>
      </c>
    </row>
    <row r="17" spans="2:6" ht="18.75">
      <c r="B17" s="1" t="s">
        <v>675</v>
      </c>
      <c r="D17" s="3" t="s">
        <v>153</v>
      </c>
      <c r="F17" s="3" t="s">
        <v>575</v>
      </c>
    </row>
    <row r="19" spans="2:6" ht="18.75">
      <c r="B19" s="3" t="s">
        <v>370</v>
      </c>
      <c r="D19" s="3" t="s">
        <v>616</v>
      </c>
      <c r="F19" s="176" t="s">
        <v>649</v>
      </c>
    </row>
    <row r="20" spans="2:6" ht="18.75">
      <c r="B20" s="1" t="s">
        <v>676</v>
      </c>
      <c r="D20" s="3" t="s">
        <v>153</v>
      </c>
      <c r="F20" s="3" t="s">
        <v>575</v>
      </c>
    </row>
  </sheetData>
  <sheetProtection/>
  <mergeCells count="5">
    <mergeCell ref="A3:G3"/>
    <mergeCell ref="B6:F6"/>
    <mergeCell ref="B7:F7"/>
    <mergeCell ref="B4:F4"/>
    <mergeCell ref="B5:F5"/>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6" r:id="rId1"/>
</worksheet>
</file>

<file path=xl/worksheets/sheet18.xml><?xml version="1.0" encoding="utf-8"?>
<worksheet xmlns="http://schemas.openxmlformats.org/spreadsheetml/2006/main" xmlns:r="http://schemas.openxmlformats.org/officeDocument/2006/relationships">
  <sheetPr>
    <tabColor indexed="33"/>
    <pageSetUpPr fitToPage="1"/>
  </sheetPr>
  <dimension ref="A1:L31"/>
  <sheetViews>
    <sheetView tabSelected="1" zoomScale="75" zoomScaleNormal="75" zoomScalePageLayoutView="0" workbookViewId="0" topLeftCell="A1">
      <selection activeCell="J22" sqref="J22"/>
    </sheetView>
  </sheetViews>
  <sheetFormatPr defaultColWidth="9.140625" defaultRowHeight="15"/>
  <cols>
    <col min="1" max="1" width="7.28125" style="0" customWidth="1"/>
    <col min="2" max="2" width="105.140625" style="0" customWidth="1"/>
    <col min="3" max="3" width="52.28125" style="3" customWidth="1"/>
    <col min="4" max="4" width="66.140625" style="0" customWidth="1"/>
    <col min="6" max="6" width="32.00390625" style="0" customWidth="1"/>
  </cols>
  <sheetData>
    <row r="1" spans="1:4" ht="18.75">
      <c r="A1" s="3"/>
      <c r="B1" s="3"/>
      <c r="D1" s="9" t="s">
        <v>243</v>
      </c>
    </row>
    <row r="2" spans="1:4" ht="18.75">
      <c r="A2" s="3"/>
      <c r="B2" s="3"/>
      <c r="D2" s="3"/>
    </row>
    <row r="3" spans="1:8" ht="71.25" customHeight="1">
      <c r="A3" s="521" t="s">
        <v>316</v>
      </c>
      <c r="B3" s="521"/>
      <c r="C3" s="521"/>
      <c r="D3" s="521"/>
      <c r="E3" s="18"/>
      <c r="F3" s="18"/>
      <c r="G3" s="18"/>
      <c r="H3" s="18"/>
    </row>
    <row r="4" spans="1:8" ht="47.25" customHeight="1">
      <c r="A4" s="122"/>
      <c r="B4" s="486" t="s">
        <v>657</v>
      </c>
      <c r="C4" s="486"/>
      <c r="D4" s="486"/>
      <c r="E4" s="175"/>
      <c r="F4" s="18"/>
      <c r="G4" s="18"/>
      <c r="H4" s="18"/>
    </row>
    <row r="5" spans="1:8" ht="28.5" customHeight="1">
      <c r="A5" s="122"/>
      <c r="B5" s="520" t="s">
        <v>468</v>
      </c>
      <c r="C5" s="520"/>
      <c r="D5" s="520"/>
      <c r="E5" s="18"/>
      <c r="F5" s="18"/>
      <c r="G5" s="18"/>
      <c r="H5" s="18"/>
    </row>
    <row r="6" spans="1:12" s="63" customFormat="1" ht="27.75" customHeight="1">
      <c r="A6" s="77"/>
      <c r="B6" s="523" t="s">
        <v>190</v>
      </c>
      <c r="C6" s="524"/>
      <c r="D6" s="524"/>
      <c r="E6" s="300"/>
      <c r="F6" s="300"/>
      <c r="G6" s="300"/>
      <c r="H6" s="300"/>
      <c r="I6" s="300"/>
      <c r="J6" s="300"/>
      <c r="K6" s="300"/>
      <c r="L6" s="130"/>
    </row>
    <row r="7" spans="1:4" s="63" customFormat="1" ht="19.5" customHeight="1">
      <c r="A7" s="77"/>
      <c r="B7" s="520" t="s">
        <v>377</v>
      </c>
      <c r="C7" s="520"/>
      <c r="D7" s="520"/>
    </row>
    <row r="8" spans="1:4" ht="18.75">
      <c r="A8" s="77"/>
      <c r="B8" s="3"/>
      <c r="D8" s="3"/>
    </row>
    <row r="9" spans="1:4" ht="57.75" customHeight="1">
      <c r="A9" s="39" t="s">
        <v>293</v>
      </c>
      <c r="B9" s="39" t="s">
        <v>315</v>
      </c>
      <c r="C9" s="6" t="s">
        <v>314</v>
      </c>
      <c r="D9" s="6" t="s">
        <v>313</v>
      </c>
    </row>
    <row r="10" spans="1:4" ht="18.75">
      <c r="A10" s="84">
        <v>1</v>
      </c>
      <c r="B10" s="39">
        <v>2</v>
      </c>
      <c r="C10" s="83">
        <v>3</v>
      </c>
      <c r="D10" s="104">
        <v>4</v>
      </c>
    </row>
    <row r="11" spans="1:4" s="21" customFormat="1" ht="24" customHeight="1">
      <c r="A11" s="39">
        <v>1</v>
      </c>
      <c r="B11" s="87" t="s">
        <v>472</v>
      </c>
      <c r="C11" s="180">
        <f>C13</f>
        <v>308850302</v>
      </c>
      <c r="D11" s="185">
        <f>D13</f>
        <v>67947066.44</v>
      </c>
    </row>
    <row r="12" spans="1:4" ht="18.75">
      <c r="A12" s="40"/>
      <c r="B12" s="87" t="s">
        <v>161</v>
      </c>
      <c r="C12" s="104"/>
      <c r="D12" s="179"/>
    </row>
    <row r="13" spans="1:4" ht="18.75">
      <c r="A13" s="136"/>
      <c r="B13" s="87" t="s">
        <v>312</v>
      </c>
      <c r="C13" s="180">
        <f>'111 бюджет'!J25</f>
        <v>308850302</v>
      </c>
      <c r="D13" s="185">
        <f>C13*22%</f>
        <v>67947066.44</v>
      </c>
    </row>
    <row r="14" spans="1:4" ht="18.75">
      <c r="A14" s="39"/>
      <c r="B14" s="87" t="s">
        <v>273</v>
      </c>
      <c r="C14" s="180">
        <v>5974917</v>
      </c>
      <c r="D14" s="185">
        <f>C14*9%-7.43</f>
        <v>537735.1</v>
      </c>
    </row>
    <row r="15" spans="1:4" ht="18.75">
      <c r="A15" s="40"/>
      <c r="B15" s="87" t="s">
        <v>274</v>
      </c>
      <c r="C15" s="180">
        <v>994745</v>
      </c>
      <c r="D15" s="185">
        <f>C15*6%</f>
        <v>59684.7</v>
      </c>
    </row>
    <row r="16" spans="1:4" s="21" customFormat="1" ht="60" customHeight="1">
      <c r="A16" s="39">
        <v>2</v>
      </c>
      <c r="B16" s="87" t="s">
        <v>473</v>
      </c>
      <c r="C16" s="180">
        <f>C13</f>
        <v>308850302</v>
      </c>
      <c r="D16" s="185">
        <f>C16*2.9%</f>
        <v>8956658.758</v>
      </c>
    </row>
    <row r="17" spans="1:4" ht="20.25" customHeight="1" hidden="1">
      <c r="A17" s="39"/>
      <c r="B17" s="87"/>
      <c r="C17" s="104"/>
      <c r="D17" s="185"/>
    </row>
    <row r="18" spans="1:4" s="21" customFormat="1" ht="57" customHeight="1">
      <c r="A18" s="39">
        <v>4</v>
      </c>
      <c r="B18" s="87" t="s">
        <v>311</v>
      </c>
      <c r="C18" s="180">
        <f>C13</f>
        <v>308850302</v>
      </c>
      <c r="D18" s="185">
        <f>C18*0.2%</f>
        <v>617700.604</v>
      </c>
    </row>
    <row r="19" spans="1:4" ht="18.75" hidden="1">
      <c r="A19" s="40"/>
      <c r="B19" s="40"/>
      <c r="C19" s="104"/>
      <c r="D19" s="185"/>
    </row>
    <row r="20" spans="1:4" s="21" customFormat="1" ht="39" customHeight="1">
      <c r="A20" s="39">
        <v>5</v>
      </c>
      <c r="B20" s="87" t="s">
        <v>310</v>
      </c>
      <c r="C20" s="180">
        <f>C13</f>
        <v>308850302</v>
      </c>
      <c r="D20" s="185">
        <f>C20*5.1%</f>
        <v>15751365.401999999</v>
      </c>
    </row>
    <row r="21" spans="1:6" ht="24.75" customHeight="1" hidden="1">
      <c r="A21" s="39"/>
      <c r="B21" s="87"/>
      <c r="C21" s="104"/>
      <c r="D21" s="185"/>
      <c r="F21" s="191">
        <f>D22+C20</f>
        <v>402720513.004</v>
      </c>
    </row>
    <row r="22" spans="1:4" s="21" customFormat="1" ht="18.75">
      <c r="A22" s="40"/>
      <c r="B22" s="87" t="s">
        <v>281</v>
      </c>
      <c r="C22" s="39" t="s">
        <v>280</v>
      </c>
      <c r="D22" s="185">
        <f>SUM(D11+D16+D18+D20+D14+D15)</f>
        <v>93870211.004</v>
      </c>
    </row>
    <row r="23" ht="21">
      <c r="D23" s="182"/>
    </row>
    <row r="24" ht="18.75">
      <c r="C24" s="183"/>
    </row>
    <row r="25" spans="2:4" s="3" customFormat="1" ht="18.75">
      <c r="B25" s="90" t="s">
        <v>677</v>
      </c>
      <c r="C25" s="3" t="s">
        <v>617</v>
      </c>
      <c r="D25" s="176" t="s">
        <v>648</v>
      </c>
    </row>
    <row r="26" spans="2:4" s="3" customFormat="1" ht="18.75">
      <c r="B26" s="149" t="s">
        <v>678</v>
      </c>
      <c r="C26" s="3" t="s">
        <v>153</v>
      </c>
      <c r="D26" s="61" t="s">
        <v>250</v>
      </c>
    </row>
    <row r="27" spans="2:4" s="3" customFormat="1" ht="18.75">
      <c r="B27" s="149"/>
      <c r="D27" s="61"/>
    </row>
    <row r="28" spans="2:4" s="3" customFormat="1" ht="18.75">
      <c r="B28" s="90" t="s">
        <v>370</v>
      </c>
      <c r="C28" s="3" t="s">
        <v>617</v>
      </c>
      <c r="D28" s="176" t="s">
        <v>649</v>
      </c>
    </row>
    <row r="29" spans="2:4" s="3" customFormat="1" ht="18.75">
      <c r="B29" s="149" t="s">
        <v>676</v>
      </c>
      <c r="C29" s="3" t="s">
        <v>153</v>
      </c>
      <c r="D29" s="61" t="s">
        <v>250</v>
      </c>
    </row>
    <row r="30" s="3" customFormat="1" ht="18.75"/>
    <row r="31" s="3" customFormat="1" ht="18.75">
      <c r="B31" s="1" t="s">
        <v>618</v>
      </c>
    </row>
    <row r="32" s="3" customFormat="1" ht="18.75"/>
    <row r="33" s="3" customFormat="1" ht="18.75"/>
  </sheetData>
  <sheetProtection/>
  <mergeCells count="5">
    <mergeCell ref="A3:D3"/>
    <mergeCell ref="B6:D6"/>
    <mergeCell ref="B7:D7"/>
    <mergeCell ref="B4:D4"/>
    <mergeCell ref="B5:D5"/>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61" r:id="rId1"/>
</worksheet>
</file>

<file path=xl/worksheets/sheet19.xml><?xml version="1.0" encoding="utf-8"?>
<worksheet xmlns="http://schemas.openxmlformats.org/spreadsheetml/2006/main" xmlns:r="http://schemas.openxmlformats.org/officeDocument/2006/relationships">
  <sheetPr>
    <tabColor indexed="33"/>
  </sheetPr>
  <dimension ref="A1:H34"/>
  <sheetViews>
    <sheetView zoomScale="75" zoomScaleNormal="75" zoomScalePageLayoutView="0" workbookViewId="0" topLeftCell="A1">
      <selection activeCell="C34" sqref="C34"/>
    </sheetView>
  </sheetViews>
  <sheetFormatPr defaultColWidth="9.140625" defaultRowHeight="15"/>
  <cols>
    <col min="1" max="1" width="7.28125" style="0" customWidth="1"/>
    <col min="2" max="2" width="105.140625" style="0" customWidth="1"/>
    <col min="3" max="3" width="52.28125" style="3" customWidth="1"/>
    <col min="4" max="4" width="66.140625" style="0" customWidth="1"/>
    <col min="6" max="6" width="32.00390625" style="0" customWidth="1"/>
  </cols>
  <sheetData>
    <row r="1" spans="1:4" ht="18.75">
      <c r="A1" s="3"/>
      <c r="B1" s="3"/>
      <c r="D1" s="9" t="s">
        <v>243</v>
      </c>
    </row>
    <row r="2" spans="1:4" ht="18.75">
      <c r="A2" s="3"/>
      <c r="B2" s="3"/>
      <c r="D2" s="3"/>
    </row>
    <row r="3" spans="1:8" ht="71.25" customHeight="1">
      <c r="A3" s="521" t="s">
        <v>316</v>
      </c>
      <c r="B3" s="521"/>
      <c r="C3" s="521"/>
      <c r="D3" s="521"/>
      <c r="E3" s="18"/>
      <c r="F3" s="18"/>
      <c r="G3" s="18"/>
      <c r="H3" s="18"/>
    </row>
    <row r="4" spans="1:8" ht="47.25" customHeight="1">
      <c r="A4" s="122"/>
      <c r="B4" s="486" t="s">
        <v>657</v>
      </c>
      <c r="C4" s="486"/>
      <c r="D4" s="486"/>
      <c r="E4" s="175"/>
      <c r="F4" s="18"/>
      <c r="G4" s="18"/>
      <c r="H4" s="18"/>
    </row>
    <row r="5" spans="1:8" ht="28.5" customHeight="1">
      <c r="A5" s="122"/>
      <c r="B5" s="520" t="s">
        <v>468</v>
      </c>
      <c r="C5" s="520"/>
      <c r="D5" s="520"/>
      <c r="E5" s="18"/>
      <c r="F5" s="18"/>
      <c r="G5" s="18"/>
      <c r="H5" s="18"/>
    </row>
    <row r="6" spans="1:6" s="63" customFormat="1" ht="27.75" customHeight="1">
      <c r="A6" s="77"/>
      <c r="B6" s="506" t="s">
        <v>671</v>
      </c>
      <c r="C6" s="507"/>
      <c r="D6" s="507"/>
      <c r="E6" s="317"/>
      <c r="F6" s="317"/>
    </row>
    <row r="7" spans="1:4" s="63" customFormat="1" ht="19.5" customHeight="1">
      <c r="A7" s="77"/>
      <c r="B7" s="520" t="s">
        <v>377</v>
      </c>
      <c r="C7" s="520"/>
      <c r="D7" s="520"/>
    </row>
    <row r="8" spans="1:4" ht="18.75">
      <c r="A8" s="77"/>
      <c r="B8" s="3"/>
      <c r="D8" s="3"/>
    </row>
    <row r="9" spans="1:4" ht="57.75" customHeight="1">
      <c r="A9" s="39" t="s">
        <v>293</v>
      </c>
      <c r="B9" s="39" t="s">
        <v>315</v>
      </c>
      <c r="C9" s="6" t="s">
        <v>314</v>
      </c>
      <c r="D9" s="6" t="s">
        <v>313</v>
      </c>
    </row>
    <row r="10" spans="1:4" ht="18.75">
      <c r="A10" s="84">
        <v>1</v>
      </c>
      <c r="B10" s="39">
        <v>2</v>
      </c>
      <c r="C10" s="83">
        <v>3</v>
      </c>
      <c r="D10" s="104">
        <v>4</v>
      </c>
    </row>
    <row r="11" spans="1:4" s="21" customFormat="1" ht="24" customHeight="1">
      <c r="A11" s="39">
        <v>1</v>
      </c>
      <c r="B11" s="87" t="s">
        <v>472</v>
      </c>
      <c r="C11" s="104"/>
      <c r="D11" s="185">
        <f>SUM(D13:D15)</f>
        <v>115940.88</v>
      </c>
    </row>
    <row r="12" spans="1:4" ht="18.75">
      <c r="A12" s="40"/>
      <c r="B12" s="87" t="s">
        <v>161</v>
      </c>
      <c r="C12" s="104"/>
      <c r="D12" s="179"/>
    </row>
    <row r="13" spans="1:4" ht="18.75">
      <c r="A13" s="136"/>
      <c r="B13" s="87" t="s">
        <v>312</v>
      </c>
      <c r="C13" s="180">
        <f>'111 внеб.'!J25</f>
        <v>527004</v>
      </c>
      <c r="D13" s="185">
        <f>C13*22%</f>
        <v>115940.88</v>
      </c>
    </row>
    <row r="14" spans="1:4" ht="18.75" hidden="1">
      <c r="A14" s="39"/>
      <c r="B14" s="87" t="s">
        <v>680</v>
      </c>
      <c r="C14" s="104">
        <v>0</v>
      </c>
      <c r="D14" s="185">
        <f>C14*9%</f>
        <v>0</v>
      </c>
    </row>
    <row r="15" spans="1:4" ht="18.75" hidden="1">
      <c r="A15" s="40"/>
      <c r="B15" s="87" t="s">
        <v>681</v>
      </c>
      <c r="C15" s="104">
        <v>0</v>
      </c>
      <c r="D15" s="185">
        <f>C15*6%</f>
        <v>0</v>
      </c>
    </row>
    <row r="16" spans="1:4" s="21" customFormat="1" ht="60" customHeight="1">
      <c r="A16" s="39">
        <v>2</v>
      </c>
      <c r="B16" s="87" t="s">
        <v>473</v>
      </c>
      <c r="C16" s="180">
        <f>C13</f>
        <v>527004</v>
      </c>
      <c r="D16" s="185">
        <f>C16*2.9%</f>
        <v>15283.115999999998</v>
      </c>
    </row>
    <row r="17" spans="1:4" ht="20.25" customHeight="1" hidden="1">
      <c r="A17" s="39"/>
      <c r="B17" s="87"/>
      <c r="C17" s="104"/>
      <c r="D17" s="185"/>
    </row>
    <row r="18" spans="1:4" s="21" customFormat="1" ht="57" customHeight="1">
      <c r="A18" s="39">
        <v>4</v>
      </c>
      <c r="B18" s="87" t="s">
        <v>311</v>
      </c>
      <c r="C18" s="180">
        <f>C13</f>
        <v>527004</v>
      </c>
      <c r="D18" s="185">
        <f>C18*0.2%</f>
        <v>1054.008</v>
      </c>
    </row>
    <row r="19" spans="1:4" ht="18.75" hidden="1">
      <c r="A19" s="40"/>
      <c r="B19" s="40"/>
      <c r="C19" s="104"/>
      <c r="D19" s="185"/>
    </row>
    <row r="20" spans="1:4" s="21" customFormat="1" ht="39" customHeight="1">
      <c r="A20" s="39">
        <v>5</v>
      </c>
      <c r="B20" s="87" t="s">
        <v>310</v>
      </c>
      <c r="C20" s="180">
        <f>C13</f>
        <v>527004</v>
      </c>
      <c r="D20" s="185">
        <f>C20*5.1%-0.21</f>
        <v>26876.994</v>
      </c>
    </row>
    <row r="21" spans="1:4" ht="24.75" customHeight="1" hidden="1">
      <c r="A21" s="39"/>
      <c r="B21" s="87"/>
      <c r="C21" s="104"/>
      <c r="D21" s="185"/>
    </row>
    <row r="22" spans="1:4" s="21" customFormat="1" ht="18.75">
      <c r="A22" s="40"/>
      <c r="B22" s="87" t="s">
        <v>281</v>
      </c>
      <c r="C22" s="39" t="s">
        <v>280</v>
      </c>
      <c r="D22" s="185">
        <f>SUM(D11+D16+D18+D20)</f>
        <v>159154.99800000002</v>
      </c>
    </row>
    <row r="23" ht="21">
      <c r="D23" s="182"/>
    </row>
    <row r="24" ht="18.75">
      <c r="C24" s="183"/>
    </row>
    <row r="25" spans="2:4" s="3" customFormat="1" ht="18.75">
      <c r="B25" s="90" t="s">
        <v>677</v>
      </c>
      <c r="C25" s="3" t="s">
        <v>617</v>
      </c>
      <c r="D25" s="176" t="s">
        <v>648</v>
      </c>
    </row>
    <row r="26" spans="2:4" s="3" customFormat="1" ht="18.75">
      <c r="B26" s="149" t="s">
        <v>678</v>
      </c>
      <c r="C26" s="3" t="s">
        <v>153</v>
      </c>
      <c r="D26" s="61" t="s">
        <v>250</v>
      </c>
    </row>
    <row r="27" spans="2:4" s="3" customFormat="1" ht="18.75">
      <c r="B27" s="149"/>
      <c r="D27" s="61"/>
    </row>
    <row r="28" spans="2:4" s="3" customFormat="1" ht="18.75">
      <c r="B28" s="90" t="s">
        <v>370</v>
      </c>
      <c r="C28" s="3" t="s">
        <v>617</v>
      </c>
      <c r="D28" s="176" t="s">
        <v>649</v>
      </c>
    </row>
    <row r="29" spans="2:4" s="3" customFormat="1" ht="18.75">
      <c r="B29" s="149" t="s">
        <v>676</v>
      </c>
      <c r="C29" s="3" t="s">
        <v>153</v>
      </c>
      <c r="D29" s="61" t="s">
        <v>250</v>
      </c>
    </row>
    <row r="30" s="3" customFormat="1" ht="18.75"/>
    <row r="31" s="3" customFormat="1" ht="18.75">
      <c r="B31" s="1" t="s">
        <v>618</v>
      </c>
    </row>
    <row r="32" s="3" customFormat="1" ht="18.75"/>
    <row r="33" s="3" customFormat="1" ht="18.75"/>
    <row r="34" ht="18.75">
      <c r="D34" s="191"/>
    </row>
  </sheetData>
  <sheetProtection/>
  <mergeCells count="5">
    <mergeCell ref="B7:D7"/>
    <mergeCell ref="A3:D3"/>
    <mergeCell ref="B4:D4"/>
    <mergeCell ref="B5:D5"/>
    <mergeCell ref="B6:D6"/>
  </mergeCells>
  <printOptions/>
  <pageMargins left="0.26" right="0.24" top="0.23" bottom="0.19" header="0.5" footer="0.5"/>
  <pageSetup horizontalDpi="600" verticalDpi="600" orientation="landscape" paperSize="9" scale="61"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tabColor indexed="33"/>
    <pageSetUpPr fitToPage="1"/>
  </sheetPr>
  <dimension ref="A1:J42"/>
  <sheetViews>
    <sheetView zoomScale="75" zoomScaleNormal="75" zoomScalePageLayoutView="0" workbookViewId="0" topLeftCell="A1">
      <selection activeCell="M9" sqref="M9"/>
    </sheetView>
  </sheetViews>
  <sheetFormatPr defaultColWidth="9.140625" defaultRowHeight="15"/>
  <cols>
    <col min="1" max="1" width="46.00390625" style="0" customWidth="1"/>
    <col min="2" max="2" width="6.7109375" style="0" customWidth="1"/>
    <col min="3" max="3" width="26.28125" style="0" customWidth="1"/>
    <col min="4" max="4" width="8.421875" style="0" customWidth="1"/>
    <col min="5" max="5" width="24.421875" style="0" customWidth="1"/>
    <col min="6" max="6" width="28.28125" style="0" customWidth="1"/>
    <col min="7" max="7" width="23.28125" style="0" customWidth="1"/>
    <col min="8" max="8" width="20.28125" style="0" customWidth="1"/>
  </cols>
  <sheetData>
    <row r="1" spans="1:8" s="1" customFormat="1" ht="11.25" customHeight="1">
      <c r="A1" s="3"/>
      <c r="B1" s="3"/>
      <c r="C1" s="3"/>
      <c r="D1" s="4"/>
      <c r="E1" s="4"/>
      <c r="F1" s="4"/>
      <c r="G1" s="3"/>
      <c r="H1" s="4"/>
    </row>
    <row r="2" spans="1:8" s="1" customFormat="1" ht="18.75" hidden="1">
      <c r="A2" s="3"/>
      <c r="B2" s="3"/>
      <c r="C2" s="3"/>
      <c r="D2" s="51"/>
      <c r="E2" s="397"/>
      <c r="F2" s="397"/>
      <c r="G2" s="397"/>
      <c r="H2" s="397"/>
    </row>
    <row r="3" spans="1:8" s="1" customFormat="1" ht="32.25" customHeight="1">
      <c r="A3" s="52" t="s">
        <v>148</v>
      </c>
      <c r="B3" s="3"/>
      <c r="C3" s="3"/>
      <c r="D3" s="3"/>
      <c r="E3" s="3"/>
      <c r="F3" s="376" t="s">
        <v>152</v>
      </c>
      <c r="G3" s="376"/>
      <c r="H3" s="377"/>
    </row>
    <row r="4" spans="1:8" s="1" customFormat="1" ht="84" customHeight="1">
      <c r="A4" s="327" t="s">
        <v>264</v>
      </c>
      <c r="B4" s="3"/>
      <c r="C4" s="3" t="s">
        <v>142</v>
      </c>
      <c r="D4" s="54"/>
      <c r="E4" s="54"/>
      <c r="F4" s="54"/>
      <c r="G4" s="395" t="s">
        <v>12</v>
      </c>
      <c r="H4" s="396"/>
    </row>
    <row r="5" spans="1:8" s="33" customFormat="1" ht="45.75" customHeight="1">
      <c r="A5" s="60" t="s">
        <v>265</v>
      </c>
      <c r="C5" s="59"/>
      <c r="D5" s="375" t="s">
        <v>263</v>
      </c>
      <c r="E5" s="375"/>
      <c r="F5" s="375"/>
      <c r="G5" s="375"/>
      <c r="H5" s="375"/>
    </row>
    <row r="6" spans="1:9" s="1" customFormat="1" ht="18.75">
      <c r="A6" s="3" t="s">
        <v>266</v>
      </c>
      <c r="B6" s="3"/>
      <c r="C6" s="3"/>
      <c r="D6" s="54"/>
      <c r="E6" s="54"/>
      <c r="F6" s="404" t="s">
        <v>267</v>
      </c>
      <c r="G6" s="404"/>
      <c r="H6" s="53" t="s">
        <v>655</v>
      </c>
      <c r="I6" s="5"/>
    </row>
    <row r="7" spans="1:8" s="33" customFormat="1" ht="14.25" customHeight="1">
      <c r="A7" s="33" t="s">
        <v>149</v>
      </c>
      <c r="D7" s="58"/>
      <c r="E7" s="59"/>
      <c r="F7" s="59"/>
      <c r="G7" s="59" t="s">
        <v>153</v>
      </c>
      <c r="H7" s="59" t="s">
        <v>154</v>
      </c>
    </row>
    <row r="8" spans="1:8" s="1" customFormat="1" ht="18.75">
      <c r="A8" s="3" t="s">
        <v>147</v>
      </c>
      <c r="B8" s="3"/>
      <c r="C8" s="3"/>
      <c r="D8" s="54"/>
      <c r="E8" s="54"/>
      <c r="F8" s="54"/>
      <c r="G8" s="54" t="s">
        <v>147</v>
      </c>
      <c r="H8" s="54"/>
    </row>
    <row r="9" spans="1:8" s="1" customFormat="1" ht="22.5" customHeight="1">
      <c r="A9" s="3" t="s">
        <v>272</v>
      </c>
      <c r="B9" s="3"/>
      <c r="C9" s="3"/>
      <c r="D9" s="381"/>
      <c r="E9" s="382"/>
      <c r="F9" s="382"/>
      <c r="G9" s="3" t="s">
        <v>272</v>
      </c>
      <c r="H9" s="54"/>
    </row>
    <row r="10" spans="1:8" s="1" customFormat="1" ht="14.25" customHeight="1">
      <c r="A10" s="3"/>
      <c r="B10" s="3"/>
      <c r="C10" s="3"/>
      <c r="D10" s="3"/>
      <c r="E10" s="383"/>
      <c r="F10" s="383"/>
      <c r="G10" s="386"/>
      <c r="H10" s="386"/>
    </row>
    <row r="11" spans="1:8" s="1" customFormat="1" ht="18.75">
      <c r="A11" s="3"/>
      <c r="B11" s="387" t="s">
        <v>140</v>
      </c>
      <c r="C11" s="387"/>
      <c r="D11" s="387"/>
      <c r="E11" s="387"/>
      <c r="F11" s="387"/>
      <c r="G11" s="3"/>
      <c r="H11" s="3"/>
    </row>
    <row r="12" spans="1:8" s="1" customFormat="1" ht="18.75">
      <c r="A12" s="3"/>
      <c r="B12" s="387" t="s">
        <v>633</v>
      </c>
      <c r="C12" s="387"/>
      <c r="D12" s="387"/>
      <c r="E12" s="387"/>
      <c r="F12" s="387"/>
      <c r="G12" s="3"/>
      <c r="H12" s="3"/>
    </row>
    <row r="13" spans="1:8" s="1" customFormat="1" ht="18.75">
      <c r="A13" s="3"/>
      <c r="B13" s="387" t="s">
        <v>654</v>
      </c>
      <c r="C13" s="387"/>
      <c r="D13" s="387"/>
      <c r="E13" s="387"/>
      <c r="F13" s="387"/>
      <c r="G13" s="3"/>
      <c r="H13" s="3"/>
    </row>
    <row r="14" spans="1:8" s="1" customFormat="1" ht="18.75">
      <c r="A14" s="3"/>
      <c r="B14" s="384" t="s">
        <v>475</v>
      </c>
      <c r="C14" s="384"/>
      <c r="D14" s="405"/>
      <c r="E14" s="384"/>
      <c r="F14" s="384"/>
      <c r="G14" s="3"/>
      <c r="H14" s="55"/>
    </row>
    <row r="15" spans="1:8" s="1" customFormat="1" ht="22.5" customHeight="1">
      <c r="A15" s="380" t="s">
        <v>268</v>
      </c>
      <c r="B15" s="403" t="s">
        <v>657</v>
      </c>
      <c r="C15" s="403"/>
      <c r="D15" s="403"/>
      <c r="E15" s="403"/>
      <c r="F15" s="403"/>
      <c r="G15" s="3"/>
      <c r="H15" s="83" t="s">
        <v>628</v>
      </c>
    </row>
    <row r="16" spans="1:8" s="1" customFormat="1" ht="18.75">
      <c r="A16" s="380"/>
      <c r="B16" s="403"/>
      <c r="C16" s="403"/>
      <c r="D16" s="403"/>
      <c r="E16" s="403"/>
      <c r="F16" s="403"/>
      <c r="G16" s="4" t="s">
        <v>629</v>
      </c>
      <c r="H16" s="163">
        <v>501012</v>
      </c>
    </row>
    <row r="17" spans="1:10" s="1" customFormat="1" ht="18.75">
      <c r="A17" s="380"/>
      <c r="B17" s="403"/>
      <c r="C17" s="403"/>
      <c r="D17" s="403"/>
      <c r="E17" s="403"/>
      <c r="F17" s="403"/>
      <c r="G17" s="155" t="s">
        <v>631</v>
      </c>
      <c r="H17" s="164"/>
      <c r="I17" s="402" t="s">
        <v>631</v>
      </c>
      <c r="J17" s="398"/>
    </row>
    <row r="18" spans="1:10" s="1" customFormat="1" ht="18.75" customHeight="1" thickBot="1">
      <c r="A18" s="380"/>
      <c r="B18" s="403"/>
      <c r="C18" s="403"/>
      <c r="D18" s="403"/>
      <c r="E18" s="403"/>
      <c r="F18" s="403"/>
      <c r="G18" s="155" t="s">
        <v>635</v>
      </c>
      <c r="H18" s="165" t="s">
        <v>658</v>
      </c>
      <c r="I18" s="402"/>
      <c r="J18" s="399"/>
    </row>
    <row r="19" spans="1:10" s="1" customFormat="1" ht="19.5" hidden="1" thickBot="1">
      <c r="A19" s="3"/>
      <c r="B19" s="3"/>
      <c r="C19" s="3"/>
      <c r="D19" s="3"/>
      <c r="E19" s="3"/>
      <c r="F19" s="3"/>
      <c r="G19" s="4"/>
      <c r="H19" s="61"/>
      <c r="I19" s="402"/>
      <c r="J19" s="399"/>
    </row>
    <row r="20" spans="1:10" s="1" customFormat="1" ht="19.5" hidden="1" thickBot="1">
      <c r="A20" s="3" t="s">
        <v>139</v>
      </c>
      <c r="B20" s="3"/>
      <c r="C20" s="401"/>
      <c r="D20" s="401"/>
      <c r="E20" s="3" t="s">
        <v>151</v>
      </c>
      <c r="F20" s="57"/>
      <c r="G20" s="156"/>
      <c r="H20" s="48"/>
      <c r="I20" s="402"/>
      <c r="J20" s="400"/>
    </row>
    <row r="21" spans="1:8" s="1" customFormat="1" ht="19.5" hidden="1" thickBot="1">
      <c r="A21" s="3"/>
      <c r="B21" s="3"/>
      <c r="C21" s="3"/>
      <c r="D21" s="3"/>
      <c r="E21" s="3"/>
      <c r="F21" s="3"/>
      <c r="G21" s="4" t="s">
        <v>270</v>
      </c>
      <c r="H21" s="104"/>
    </row>
    <row r="22" spans="1:8" s="1" customFormat="1" ht="21.75" customHeight="1" thickBot="1">
      <c r="A22" s="3" t="s">
        <v>139</v>
      </c>
      <c r="B22" s="3"/>
      <c r="C22" s="318" t="s">
        <v>660</v>
      </c>
      <c r="D22" s="3"/>
      <c r="E22" s="318" t="s">
        <v>661</v>
      </c>
      <c r="F22" s="3"/>
      <c r="G22" s="4" t="s">
        <v>632</v>
      </c>
      <c r="H22" s="104"/>
    </row>
    <row r="23" spans="1:8" s="1" customFormat="1" ht="18.75">
      <c r="A23" s="388" t="s">
        <v>138</v>
      </c>
      <c r="B23" s="391" t="s">
        <v>269</v>
      </c>
      <c r="C23" s="391"/>
      <c r="D23" s="391"/>
      <c r="E23" s="391"/>
      <c r="F23" s="391"/>
      <c r="G23" s="4" t="s">
        <v>630</v>
      </c>
      <c r="H23" s="104"/>
    </row>
    <row r="24" spans="1:8" s="1" customFormat="1" ht="36.75" customHeight="1">
      <c r="A24" s="388"/>
      <c r="B24" s="392"/>
      <c r="C24" s="392"/>
      <c r="D24" s="392"/>
      <c r="E24" s="392"/>
      <c r="F24" s="392"/>
      <c r="G24" s="4" t="s">
        <v>636</v>
      </c>
      <c r="H24" s="166" t="s">
        <v>659</v>
      </c>
    </row>
    <row r="25" spans="1:8" s="1" customFormat="1" ht="21.75" customHeight="1">
      <c r="A25" s="3" t="s">
        <v>137</v>
      </c>
      <c r="B25" s="393" t="s">
        <v>662</v>
      </c>
      <c r="C25" s="393"/>
      <c r="D25" s="393"/>
      <c r="E25" s="393"/>
      <c r="F25" s="393"/>
      <c r="G25" s="4" t="s">
        <v>134</v>
      </c>
      <c r="H25" s="104"/>
    </row>
    <row r="26" spans="1:8" s="1" customFormat="1" ht="18" customHeight="1">
      <c r="A26" s="388"/>
      <c r="B26" s="388"/>
      <c r="C26" s="388"/>
      <c r="D26" s="388"/>
      <c r="E26" s="388"/>
      <c r="F26" s="388"/>
      <c r="G26" s="4" t="s">
        <v>135</v>
      </c>
      <c r="H26" s="167">
        <v>383</v>
      </c>
    </row>
    <row r="27" spans="1:8" s="1" customFormat="1" ht="18.75">
      <c r="A27" s="388" t="s">
        <v>271</v>
      </c>
      <c r="B27" s="388"/>
      <c r="C27" s="388"/>
      <c r="D27" s="388"/>
      <c r="E27" s="388"/>
      <c r="F27" s="388"/>
      <c r="G27" s="4" t="s">
        <v>136</v>
      </c>
      <c r="H27" s="104">
        <v>643</v>
      </c>
    </row>
    <row r="28" spans="7:8" s="1" customFormat="1" ht="18.75">
      <c r="G28" s="3"/>
      <c r="H28" s="155"/>
    </row>
    <row r="29" s="1" customFormat="1" ht="15.75"/>
    <row r="30" s="1" customFormat="1" ht="15.75"/>
    <row r="31" s="1" customFormat="1" ht="15.75"/>
    <row r="39" spans="1:5" ht="15" customHeight="1">
      <c r="A39" s="173"/>
      <c r="B39" s="173"/>
      <c r="C39" s="173"/>
      <c r="D39" s="173"/>
      <c r="E39" s="173"/>
    </row>
    <row r="40" spans="1:5" ht="15" customHeight="1">
      <c r="A40" s="173"/>
      <c r="B40" s="173"/>
      <c r="C40" s="173"/>
      <c r="D40" s="173"/>
      <c r="E40" s="173"/>
    </row>
    <row r="41" spans="1:5" ht="15" customHeight="1">
      <c r="A41" s="173"/>
      <c r="B41" s="173"/>
      <c r="C41" s="173"/>
      <c r="D41" s="173"/>
      <c r="E41" s="173"/>
    </row>
    <row r="42" spans="1:5" ht="15" customHeight="1">
      <c r="A42" s="173"/>
      <c r="B42" s="173"/>
      <c r="C42" s="173"/>
      <c r="D42" s="173"/>
      <c r="E42" s="173"/>
    </row>
  </sheetData>
  <sheetProtection/>
  <mergeCells count="22">
    <mergeCell ref="A27:F27"/>
    <mergeCell ref="A15:A18"/>
    <mergeCell ref="B15:F18"/>
    <mergeCell ref="F6:G6"/>
    <mergeCell ref="D9:F9"/>
    <mergeCell ref="E10:F10"/>
    <mergeCell ref="G10:H10"/>
    <mergeCell ref="A26:F26"/>
    <mergeCell ref="B25:F25"/>
    <mergeCell ref="B14:F14"/>
    <mergeCell ref="J17:J20"/>
    <mergeCell ref="C20:D20"/>
    <mergeCell ref="A23:A24"/>
    <mergeCell ref="B23:F24"/>
    <mergeCell ref="I17:I20"/>
    <mergeCell ref="B13:F13"/>
    <mergeCell ref="G4:H4"/>
    <mergeCell ref="D5:H5"/>
    <mergeCell ref="E2:H2"/>
    <mergeCell ref="F3:H3"/>
    <mergeCell ref="B11:F11"/>
    <mergeCell ref="B12:F12"/>
  </mergeCells>
  <printOptions/>
  <pageMargins left="0.25" right="0.25" top="0.75" bottom="0.75" header="0.3" footer="0.3"/>
  <pageSetup fitToHeight="1" fitToWidth="1" horizontalDpi="600" verticalDpi="600" orientation="landscape" paperSize="9" scale="77" r:id="rId3"/>
  <legacyDrawing r:id="rId2"/>
</worksheet>
</file>

<file path=xl/worksheets/sheet20.xml><?xml version="1.0" encoding="utf-8"?>
<worksheet xmlns="http://schemas.openxmlformats.org/spreadsheetml/2006/main" xmlns:r="http://schemas.openxmlformats.org/officeDocument/2006/relationships">
  <sheetPr>
    <tabColor indexed="33"/>
    <pageSetUpPr fitToPage="1"/>
  </sheetPr>
  <dimension ref="A1:H30"/>
  <sheetViews>
    <sheetView zoomScale="75" zoomScaleNormal="75" zoomScalePageLayoutView="0" workbookViewId="0" topLeftCell="A1">
      <selection activeCell="D31" sqref="D31"/>
    </sheetView>
  </sheetViews>
  <sheetFormatPr defaultColWidth="9.140625" defaultRowHeight="15"/>
  <cols>
    <col min="1" max="1" width="7.7109375" style="0" customWidth="1"/>
    <col min="2" max="2" width="69.421875" style="0" customWidth="1"/>
    <col min="3" max="3" width="15.28125" style="0" customWidth="1"/>
    <col min="4" max="4" width="18.00390625" style="0" customWidth="1"/>
    <col min="5" max="5" width="20.57421875" style="0" customWidth="1"/>
    <col min="6" max="6" width="39.7109375" style="0" customWidth="1"/>
    <col min="8" max="8" width="21.7109375" style="0" customWidth="1"/>
  </cols>
  <sheetData>
    <row r="1" spans="1:7" ht="18.75">
      <c r="A1" s="37"/>
      <c r="B1" s="37"/>
      <c r="C1" s="37"/>
      <c r="D1" s="37"/>
      <c r="E1" s="37"/>
      <c r="F1" s="9" t="s">
        <v>375</v>
      </c>
      <c r="G1" s="37"/>
    </row>
    <row r="2" spans="1:7" ht="18.75">
      <c r="A2" s="37"/>
      <c r="B2" s="37"/>
      <c r="C2" s="37"/>
      <c r="D2" s="37"/>
      <c r="E2" s="37"/>
      <c r="F2" s="4"/>
      <c r="G2" s="37"/>
    </row>
    <row r="3" spans="1:7" ht="18.75">
      <c r="A3" s="511" t="s">
        <v>324</v>
      </c>
      <c r="B3" s="525"/>
      <c r="C3" s="525"/>
      <c r="D3" s="525"/>
      <c r="E3" s="525"/>
      <c r="F3" s="525"/>
      <c r="G3" s="37"/>
    </row>
    <row r="4" spans="1:7" ht="47.25" customHeight="1">
      <c r="A4" s="121"/>
      <c r="B4" s="486" t="s">
        <v>657</v>
      </c>
      <c r="C4" s="486"/>
      <c r="D4" s="486"/>
      <c r="E4" s="486"/>
      <c r="F4" s="486"/>
      <c r="G4" s="37"/>
    </row>
    <row r="5" spans="1:7" ht="18.75">
      <c r="A5" s="121"/>
      <c r="B5" s="527" t="s">
        <v>468</v>
      </c>
      <c r="C5" s="527"/>
      <c r="D5" s="527"/>
      <c r="E5" s="527"/>
      <c r="F5" s="527"/>
      <c r="G5" s="37"/>
    </row>
    <row r="6" spans="1:6" s="63" customFormat="1" ht="27.75">
      <c r="A6" s="77"/>
      <c r="B6" s="526" t="s">
        <v>190</v>
      </c>
      <c r="C6" s="526"/>
      <c r="D6" s="526"/>
      <c r="E6" s="526"/>
      <c r="F6" s="526"/>
    </row>
    <row r="7" spans="1:6" s="63" customFormat="1" ht="24.75" customHeight="1">
      <c r="A7" s="77"/>
      <c r="B7" s="527" t="s">
        <v>377</v>
      </c>
      <c r="C7" s="527"/>
      <c r="D7" s="527"/>
      <c r="E7" s="527"/>
      <c r="F7" s="527"/>
    </row>
    <row r="8" spans="1:7" ht="18.75">
      <c r="A8" s="77"/>
      <c r="B8" s="37"/>
      <c r="C8" s="37"/>
      <c r="D8" s="37"/>
      <c r="E8" s="37"/>
      <c r="F8" s="37"/>
      <c r="G8" s="37"/>
    </row>
    <row r="9" spans="1:7" s="1" customFormat="1" ht="56.25">
      <c r="A9" s="98" t="s">
        <v>293</v>
      </c>
      <c r="B9" s="98" t="s">
        <v>292</v>
      </c>
      <c r="C9" s="98" t="s">
        <v>323</v>
      </c>
      <c r="D9" s="129" t="s">
        <v>322</v>
      </c>
      <c r="E9" s="98" t="s">
        <v>321</v>
      </c>
      <c r="F9" s="98" t="s">
        <v>157</v>
      </c>
      <c r="G9" s="3"/>
    </row>
    <row r="10" spans="1:6" s="1" customFormat="1" ht="15.75">
      <c r="A10" s="89">
        <v>1</v>
      </c>
      <c r="B10" s="89">
        <v>2</v>
      </c>
      <c r="C10" s="89">
        <v>3</v>
      </c>
      <c r="D10" s="89">
        <v>4</v>
      </c>
      <c r="E10" s="89">
        <v>5</v>
      </c>
      <c r="F10" s="89" t="s">
        <v>374</v>
      </c>
    </row>
    <row r="11" spans="1:7" s="1" customFormat="1" ht="54" customHeight="1">
      <c r="A11" s="73"/>
      <c r="B11" s="87" t="s">
        <v>555</v>
      </c>
      <c r="C11" s="39">
        <v>104</v>
      </c>
      <c r="D11" s="39">
        <v>12</v>
      </c>
      <c r="E11" s="106">
        <v>259.6</v>
      </c>
      <c r="F11" s="223">
        <f>C11*D11*E11</f>
        <v>323980.80000000005</v>
      </c>
      <c r="G11" s="3"/>
    </row>
    <row r="12" spans="1:8" s="1" customFormat="1" ht="54" customHeight="1">
      <c r="A12" s="73"/>
      <c r="B12" s="87" t="s">
        <v>556</v>
      </c>
      <c r="C12" s="235">
        <v>104</v>
      </c>
      <c r="D12" s="39">
        <v>12</v>
      </c>
      <c r="E12" s="106">
        <v>107.439903845</v>
      </c>
      <c r="F12" s="223">
        <f>C12*D12*E12</f>
        <v>134084.99999856</v>
      </c>
      <c r="G12" s="3"/>
      <c r="H12" s="197"/>
    </row>
    <row r="13" spans="1:7" s="1" customFormat="1" ht="33.75" customHeight="1">
      <c r="A13" s="70"/>
      <c r="B13" s="87" t="s">
        <v>320</v>
      </c>
      <c r="C13" s="39">
        <v>1</v>
      </c>
      <c r="D13" s="39">
        <v>12</v>
      </c>
      <c r="E13" s="106">
        <v>500</v>
      </c>
      <c r="F13" s="223">
        <f aca="true" t="shared" si="0" ref="F13:F19">C13*D13*E13</f>
        <v>6000</v>
      </c>
      <c r="G13" s="3"/>
    </row>
    <row r="14" spans="1:7" s="1" customFormat="1" ht="37.5">
      <c r="A14" s="70"/>
      <c r="B14" s="87" t="s">
        <v>319</v>
      </c>
      <c r="C14" s="39">
        <v>163</v>
      </c>
      <c r="D14" s="39">
        <v>12</v>
      </c>
      <c r="E14" s="106">
        <v>194.7</v>
      </c>
      <c r="F14" s="223">
        <f t="shared" si="0"/>
        <v>380833.19999999995</v>
      </c>
      <c r="G14" s="3"/>
    </row>
    <row r="15" spans="1:7" s="1" customFormat="1" ht="41.25" customHeight="1">
      <c r="A15" s="70"/>
      <c r="B15" s="87" t="s">
        <v>318</v>
      </c>
      <c r="C15" s="39">
        <v>0</v>
      </c>
      <c r="D15" s="39">
        <v>0</v>
      </c>
      <c r="E15" s="106">
        <v>0</v>
      </c>
      <c r="F15" s="223">
        <f t="shared" si="0"/>
        <v>0</v>
      </c>
      <c r="G15" s="3"/>
    </row>
    <row r="16" spans="1:7" s="1" customFormat="1" ht="38.25" customHeight="1">
      <c r="A16" s="70"/>
      <c r="B16" s="87" t="s">
        <v>317</v>
      </c>
      <c r="C16" s="39">
        <v>0</v>
      </c>
      <c r="D16" s="39"/>
      <c r="E16" s="106">
        <v>0</v>
      </c>
      <c r="F16" s="223">
        <f t="shared" si="0"/>
        <v>0</v>
      </c>
      <c r="G16" s="3"/>
    </row>
    <row r="17" spans="1:7" s="1" customFormat="1" ht="39.75" customHeight="1">
      <c r="A17" s="70"/>
      <c r="B17" s="87" t="s">
        <v>558</v>
      </c>
      <c r="C17" s="39">
        <v>1</v>
      </c>
      <c r="D17" s="39">
        <v>12</v>
      </c>
      <c r="E17" s="106">
        <v>18880</v>
      </c>
      <c r="F17" s="223">
        <f t="shared" si="0"/>
        <v>226560</v>
      </c>
      <c r="G17" s="3"/>
    </row>
    <row r="18" spans="1:7" s="1" customFormat="1" ht="18.75">
      <c r="A18" s="70"/>
      <c r="B18" s="40" t="s">
        <v>557</v>
      </c>
      <c r="C18" s="39">
        <v>0</v>
      </c>
      <c r="D18" s="39">
        <v>0</v>
      </c>
      <c r="E18" s="106">
        <v>0</v>
      </c>
      <c r="F18" s="223">
        <f t="shared" si="0"/>
        <v>0</v>
      </c>
      <c r="G18" s="3"/>
    </row>
    <row r="19" spans="1:7" s="1" customFormat="1" ht="18.75" hidden="1">
      <c r="A19" s="70"/>
      <c r="B19" s="40"/>
      <c r="C19" s="40"/>
      <c r="D19" s="40"/>
      <c r="E19" s="137"/>
      <c r="F19" s="186">
        <f t="shared" si="0"/>
        <v>0</v>
      </c>
      <c r="G19" s="3"/>
    </row>
    <row r="20" spans="1:7" s="1" customFormat="1" ht="18.75" hidden="1">
      <c r="A20" s="70"/>
      <c r="B20" s="40"/>
      <c r="C20" s="40"/>
      <c r="D20" s="40"/>
      <c r="E20" s="137"/>
      <c r="F20" s="186"/>
      <c r="G20" s="3"/>
    </row>
    <row r="21" spans="1:7" s="1" customFormat="1" ht="18.75" hidden="1">
      <c r="A21" s="70"/>
      <c r="B21" s="40"/>
      <c r="C21" s="40"/>
      <c r="D21" s="40"/>
      <c r="E21" s="137"/>
      <c r="F21" s="186">
        <f>C21*D21*E21</f>
        <v>0</v>
      </c>
      <c r="G21" s="3"/>
    </row>
    <row r="22" spans="1:7" s="1" customFormat="1" ht="18.75">
      <c r="A22" s="70"/>
      <c r="B22" s="69" t="s">
        <v>281</v>
      </c>
      <c r="C22" s="91" t="s">
        <v>280</v>
      </c>
      <c r="D22" s="91" t="s">
        <v>280</v>
      </c>
      <c r="E22" s="91" t="s">
        <v>280</v>
      </c>
      <c r="F22" s="224">
        <f>F11+F12+F13+F14+F15+F16+F17+F18+F19</f>
        <v>1071458.99999856</v>
      </c>
      <c r="G22" s="3"/>
    </row>
    <row r="23" spans="1:8" s="1" customFormat="1" ht="25.5" customHeight="1">
      <c r="A23" s="3"/>
      <c r="B23" s="3"/>
      <c r="C23" s="3"/>
      <c r="D23" s="3"/>
      <c r="E23" s="3"/>
      <c r="F23" s="3"/>
      <c r="G23" s="3"/>
      <c r="H23" s="197"/>
    </row>
    <row r="24" spans="2:6" s="1" customFormat="1" ht="18.75">
      <c r="B24" s="90" t="s">
        <v>677</v>
      </c>
      <c r="D24" s="1" t="s">
        <v>609</v>
      </c>
      <c r="F24" s="176" t="s">
        <v>648</v>
      </c>
    </row>
    <row r="25" spans="2:6" s="33" customFormat="1" ht="18.75">
      <c r="B25" s="149" t="s">
        <v>678</v>
      </c>
      <c r="D25" s="60" t="s">
        <v>613</v>
      </c>
      <c r="F25" s="61" t="s">
        <v>250</v>
      </c>
    </row>
    <row r="26" s="1" customFormat="1" ht="15.75">
      <c r="H26" s="197"/>
    </row>
    <row r="27" s="1" customFormat="1" ht="15.75"/>
    <row r="28" s="1" customFormat="1" ht="15.75"/>
    <row r="29" s="1" customFormat="1" ht="15.75">
      <c r="H29" s="197"/>
    </row>
    <row r="30" ht="15">
      <c r="F30" s="191"/>
    </row>
  </sheetData>
  <sheetProtection/>
  <mergeCells count="5">
    <mergeCell ref="A3:F3"/>
    <mergeCell ref="B6:F6"/>
    <mergeCell ref="B7:F7"/>
    <mergeCell ref="B4:F4"/>
    <mergeCell ref="B5:F5"/>
  </mergeCells>
  <printOptions/>
  <pageMargins left="0.7086614173228347" right="0.31496062992125984" top="0.35433070866141736" bottom="0.39" header="0.31496062992125984" footer="0.31496062992125984"/>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indexed="33"/>
  </sheetPr>
  <dimension ref="A1:H31"/>
  <sheetViews>
    <sheetView zoomScale="75" zoomScaleNormal="75" workbookViewId="0" topLeftCell="A1">
      <selection activeCell="O14" sqref="O14"/>
    </sheetView>
  </sheetViews>
  <sheetFormatPr defaultColWidth="9.140625" defaultRowHeight="15"/>
  <cols>
    <col min="1" max="1" width="7.7109375" style="0" customWidth="1"/>
    <col min="2" max="2" width="69.421875" style="0" customWidth="1"/>
    <col min="3" max="3" width="15.28125" style="0" customWidth="1"/>
    <col min="4" max="4" width="18.00390625" style="0" customWidth="1"/>
    <col min="5" max="5" width="20.57421875" style="0" customWidth="1"/>
    <col min="6" max="6" width="39.7109375" style="0" customWidth="1"/>
    <col min="8" max="8" width="21.7109375" style="0" customWidth="1"/>
  </cols>
  <sheetData>
    <row r="1" spans="1:7" ht="18.75">
      <c r="A1" s="37"/>
      <c r="B1" s="37"/>
      <c r="C1" s="37"/>
      <c r="D1" s="37"/>
      <c r="E1" s="37"/>
      <c r="F1" s="9" t="s">
        <v>375</v>
      </c>
      <c r="G1" s="37"/>
    </row>
    <row r="2" spans="1:7" ht="18.75">
      <c r="A2" s="37"/>
      <c r="B2" s="37"/>
      <c r="C2" s="37"/>
      <c r="D2" s="37"/>
      <c r="E2" s="37"/>
      <c r="F2" s="4"/>
      <c r="G2" s="37"/>
    </row>
    <row r="3" spans="1:7" ht="18.75">
      <c r="A3" s="511" t="s">
        <v>324</v>
      </c>
      <c r="B3" s="525"/>
      <c r="C3" s="525"/>
      <c r="D3" s="525"/>
      <c r="E3" s="525"/>
      <c r="F3" s="525"/>
      <c r="G3" s="37"/>
    </row>
    <row r="4" spans="1:7" ht="47.25" customHeight="1">
      <c r="A4" s="121"/>
      <c r="B4" s="486" t="s">
        <v>657</v>
      </c>
      <c r="C4" s="486"/>
      <c r="D4" s="486"/>
      <c r="E4" s="486"/>
      <c r="F4" s="486"/>
      <c r="G4" s="37"/>
    </row>
    <row r="5" spans="1:7" ht="18.75">
      <c r="A5" s="121"/>
      <c r="B5" s="527" t="s">
        <v>468</v>
      </c>
      <c r="C5" s="527"/>
      <c r="D5" s="527"/>
      <c r="E5" s="527"/>
      <c r="F5" s="527"/>
      <c r="G5" s="37"/>
    </row>
    <row r="6" spans="1:6" s="63" customFormat="1" ht="27.75">
      <c r="A6" s="77"/>
      <c r="B6" s="528" t="s">
        <v>671</v>
      </c>
      <c r="C6" s="528"/>
      <c r="D6" s="528"/>
      <c r="E6" s="528"/>
      <c r="F6" s="528"/>
    </row>
    <row r="7" spans="1:6" s="63" customFormat="1" ht="24.75" customHeight="1">
      <c r="A7" s="77"/>
      <c r="B7" s="527" t="s">
        <v>377</v>
      </c>
      <c r="C7" s="527"/>
      <c r="D7" s="527"/>
      <c r="E7" s="527"/>
      <c r="F7" s="527"/>
    </row>
    <row r="8" spans="1:7" ht="18.75">
      <c r="A8" s="77"/>
      <c r="B8" s="37"/>
      <c r="C8" s="37"/>
      <c r="D8" s="37"/>
      <c r="E8" s="37"/>
      <c r="F8" s="37"/>
      <c r="G8" s="37"/>
    </row>
    <row r="9" spans="1:7" s="1" customFormat="1" ht="56.25">
      <c r="A9" s="98" t="s">
        <v>293</v>
      </c>
      <c r="B9" s="98" t="s">
        <v>292</v>
      </c>
      <c r="C9" s="98" t="s">
        <v>323</v>
      </c>
      <c r="D9" s="129" t="s">
        <v>322</v>
      </c>
      <c r="E9" s="98" t="s">
        <v>321</v>
      </c>
      <c r="F9" s="98" t="s">
        <v>157</v>
      </c>
      <c r="G9" s="3"/>
    </row>
    <row r="10" spans="1:6" s="1" customFormat="1" ht="15.75">
      <c r="A10" s="89">
        <v>1</v>
      </c>
      <c r="B10" s="89">
        <v>2</v>
      </c>
      <c r="C10" s="89">
        <v>3</v>
      </c>
      <c r="D10" s="89">
        <v>4</v>
      </c>
      <c r="E10" s="89">
        <v>5</v>
      </c>
      <c r="F10" s="89" t="s">
        <v>374</v>
      </c>
    </row>
    <row r="11" spans="1:7" s="1" customFormat="1" ht="54" customHeight="1">
      <c r="A11" s="73"/>
      <c r="B11" s="87" t="s">
        <v>555</v>
      </c>
      <c r="C11" s="235">
        <v>6.59818952234</v>
      </c>
      <c r="D11" s="39">
        <v>1</v>
      </c>
      <c r="E11" s="106">
        <v>259.6</v>
      </c>
      <c r="F11" s="223">
        <f>C11*D11*E11</f>
        <v>1712.8899999994642</v>
      </c>
      <c r="G11" s="3"/>
    </row>
    <row r="12" spans="1:8" s="1" customFormat="1" ht="54" customHeight="1">
      <c r="A12" s="73"/>
      <c r="B12" s="87" t="s">
        <v>556</v>
      </c>
      <c r="C12" s="235">
        <v>0</v>
      </c>
      <c r="D12" s="39">
        <v>0</v>
      </c>
      <c r="E12" s="106">
        <v>0</v>
      </c>
      <c r="F12" s="223">
        <f>C12*D12*E12</f>
        <v>0</v>
      </c>
      <c r="G12" s="3"/>
      <c r="H12" s="197"/>
    </row>
    <row r="13" spans="1:7" s="1" customFormat="1" ht="33.75" customHeight="1">
      <c r="A13" s="70"/>
      <c r="B13" s="87" t="s">
        <v>320</v>
      </c>
      <c r="C13" s="39">
        <v>0</v>
      </c>
      <c r="D13" s="39">
        <v>0</v>
      </c>
      <c r="E13" s="106">
        <v>0</v>
      </c>
      <c r="F13" s="223">
        <f aca="true" t="shared" si="0" ref="F13:F19">C13*D13*E13</f>
        <v>0</v>
      </c>
      <c r="G13" s="3"/>
    </row>
    <row r="14" spans="1:7" s="1" customFormat="1" ht="37.5">
      <c r="A14" s="70"/>
      <c r="B14" s="87" t="s">
        <v>319</v>
      </c>
      <c r="C14" s="39">
        <v>0</v>
      </c>
      <c r="D14" s="39">
        <v>0</v>
      </c>
      <c r="E14" s="106">
        <v>0</v>
      </c>
      <c r="F14" s="223">
        <f t="shared" si="0"/>
        <v>0</v>
      </c>
      <c r="G14" s="3"/>
    </row>
    <row r="15" spans="1:7" s="1" customFormat="1" ht="41.25" customHeight="1">
      <c r="A15" s="70"/>
      <c r="B15" s="87" t="s">
        <v>318</v>
      </c>
      <c r="C15" s="39">
        <v>0</v>
      </c>
      <c r="D15" s="39">
        <v>0</v>
      </c>
      <c r="E15" s="106">
        <v>0</v>
      </c>
      <c r="F15" s="223">
        <f t="shared" si="0"/>
        <v>0</v>
      </c>
      <c r="G15" s="3"/>
    </row>
    <row r="16" spans="1:7" s="1" customFormat="1" ht="38.25" customHeight="1">
      <c r="A16" s="70"/>
      <c r="B16" s="87" t="s">
        <v>317</v>
      </c>
      <c r="C16" s="39">
        <v>0</v>
      </c>
      <c r="D16" s="39">
        <v>0</v>
      </c>
      <c r="E16" s="106">
        <v>0</v>
      </c>
      <c r="F16" s="223">
        <f t="shared" si="0"/>
        <v>0</v>
      </c>
      <c r="G16" s="3"/>
    </row>
    <row r="17" spans="1:7" s="1" customFormat="1" ht="39.75" customHeight="1">
      <c r="A17" s="70"/>
      <c r="B17" s="87" t="s">
        <v>558</v>
      </c>
      <c r="C17" s="39">
        <v>0</v>
      </c>
      <c r="D17" s="39">
        <v>0</v>
      </c>
      <c r="E17" s="106">
        <v>0</v>
      </c>
      <c r="F17" s="223">
        <f t="shared" si="0"/>
        <v>0</v>
      </c>
      <c r="G17" s="3"/>
    </row>
    <row r="18" spans="1:7" s="1" customFormat="1" ht="18.75">
      <c r="A18" s="70"/>
      <c r="B18" s="40" t="s">
        <v>557</v>
      </c>
      <c r="C18" s="39">
        <v>0</v>
      </c>
      <c r="D18" s="39">
        <v>0</v>
      </c>
      <c r="E18" s="106">
        <v>0</v>
      </c>
      <c r="F18" s="223">
        <f t="shared" si="0"/>
        <v>0</v>
      </c>
      <c r="G18" s="3"/>
    </row>
    <row r="19" spans="1:7" s="1" customFormat="1" ht="18.75" hidden="1">
      <c r="A19" s="70"/>
      <c r="B19" s="40"/>
      <c r="C19" s="40"/>
      <c r="D19" s="40"/>
      <c r="E19" s="137"/>
      <c r="F19" s="186">
        <f t="shared" si="0"/>
        <v>0</v>
      </c>
      <c r="G19" s="3"/>
    </row>
    <row r="20" spans="1:7" s="1" customFormat="1" ht="18.75" hidden="1">
      <c r="A20" s="70"/>
      <c r="B20" s="40"/>
      <c r="C20" s="40"/>
      <c r="D20" s="40"/>
      <c r="E20" s="137"/>
      <c r="F20" s="186"/>
      <c r="G20" s="3"/>
    </row>
    <row r="21" spans="1:7" s="1" customFormat="1" ht="18.75" hidden="1">
      <c r="A21" s="70"/>
      <c r="B21" s="40"/>
      <c r="C21" s="40"/>
      <c r="D21" s="40"/>
      <c r="E21" s="137"/>
      <c r="F21" s="186">
        <f>C21*D21*E21</f>
        <v>0</v>
      </c>
      <c r="G21" s="3"/>
    </row>
    <row r="22" spans="1:7" s="1" customFormat="1" ht="18.75">
      <c r="A22" s="70"/>
      <c r="B22" s="69" t="s">
        <v>281</v>
      </c>
      <c r="C22" s="91" t="s">
        <v>280</v>
      </c>
      <c r="D22" s="91" t="s">
        <v>280</v>
      </c>
      <c r="E22" s="91" t="s">
        <v>280</v>
      </c>
      <c r="F22" s="224">
        <f>F11+F12+F13+F14+F15+F16+F17+F18+F19</f>
        <v>1712.8899999994642</v>
      </c>
      <c r="G22" s="3"/>
    </row>
    <row r="23" spans="1:8" s="1" customFormat="1" ht="18.75">
      <c r="A23" s="3"/>
      <c r="B23" s="3"/>
      <c r="C23" s="3"/>
      <c r="D23" s="3"/>
      <c r="E23" s="3"/>
      <c r="F23" s="3"/>
      <c r="G23" s="3"/>
      <c r="H23" s="197"/>
    </row>
    <row r="24" spans="2:6" s="1" customFormat="1" ht="18.75">
      <c r="B24" s="90" t="s">
        <v>677</v>
      </c>
      <c r="D24" s="1" t="s">
        <v>609</v>
      </c>
      <c r="F24" s="176" t="s">
        <v>648</v>
      </c>
    </row>
    <row r="25" spans="2:6" s="33" customFormat="1" ht="18.75">
      <c r="B25" s="149" t="s">
        <v>678</v>
      </c>
      <c r="D25" s="60" t="s">
        <v>613</v>
      </c>
      <c r="F25" s="61" t="s">
        <v>250</v>
      </c>
    </row>
    <row r="26" s="1" customFormat="1" ht="15.75">
      <c r="H26" s="197"/>
    </row>
    <row r="27" s="1" customFormat="1" ht="15.75"/>
    <row r="28" s="1" customFormat="1" ht="15.75"/>
    <row r="29" s="1" customFormat="1" ht="15.75">
      <c r="H29" s="197"/>
    </row>
    <row r="30" ht="15">
      <c r="F30" s="191"/>
    </row>
    <row r="31" ht="15">
      <c r="D31">
        <v>128085</v>
      </c>
    </row>
  </sheetData>
  <mergeCells count="5">
    <mergeCell ref="B7:F7"/>
    <mergeCell ref="A3:F3"/>
    <mergeCell ref="B4:F4"/>
    <mergeCell ref="B5:F5"/>
    <mergeCell ref="B6:F6"/>
  </mergeCells>
  <printOptions/>
  <pageMargins left="0.2" right="0.16" top="0.17" bottom="0.15" header="0.5" footer="0.5"/>
  <pageSetup horizontalDpi="600" verticalDpi="600" orientation="landscape" paperSize="9" scale="84" r:id="rId1"/>
</worksheet>
</file>

<file path=xl/worksheets/sheet22.xml><?xml version="1.0" encoding="utf-8"?>
<worksheet xmlns="http://schemas.openxmlformats.org/spreadsheetml/2006/main" xmlns:r="http://schemas.openxmlformats.org/officeDocument/2006/relationships">
  <sheetPr>
    <tabColor indexed="33"/>
    <pageSetUpPr fitToPage="1"/>
  </sheetPr>
  <dimension ref="A1:F34"/>
  <sheetViews>
    <sheetView zoomScale="75" zoomScaleNormal="75" zoomScaleSheetLayoutView="75" zoomScalePageLayoutView="0" workbookViewId="0" topLeftCell="A1">
      <selection activeCell="J15" sqref="J15"/>
    </sheetView>
  </sheetViews>
  <sheetFormatPr defaultColWidth="8.8515625" defaultRowHeight="15"/>
  <cols>
    <col min="1" max="1" width="6.421875" style="3" customWidth="1"/>
    <col min="2" max="2" width="66.421875" style="3" customWidth="1"/>
    <col min="3" max="3" width="26.8515625" style="3" customWidth="1"/>
    <col min="4" max="4" width="21.7109375" style="3" customWidth="1"/>
    <col min="5" max="5" width="40.28125" style="3" customWidth="1"/>
    <col min="6" max="7" width="8.8515625" style="3" customWidth="1"/>
    <col min="8" max="8" width="23.00390625" style="3" customWidth="1"/>
    <col min="9" max="16384" width="8.8515625" style="3" customWidth="1"/>
  </cols>
  <sheetData>
    <row r="1" ht="18.75">
      <c r="E1" s="9" t="s">
        <v>376</v>
      </c>
    </row>
    <row r="3" spans="1:5" ht="18.75">
      <c r="A3" s="511" t="s">
        <v>305</v>
      </c>
      <c r="B3" s="511"/>
      <c r="C3" s="511"/>
      <c r="D3" s="511"/>
      <c r="E3" s="511"/>
    </row>
    <row r="4" spans="1:6" ht="45" customHeight="1">
      <c r="A4" s="121"/>
      <c r="B4" s="486" t="s">
        <v>657</v>
      </c>
      <c r="C4" s="486"/>
      <c r="D4" s="486"/>
      <c r="E4" s="486"/>
      <c r="F4" s="175"/>
    </row>
    <row r="5" spans="1:5" ht="18.75">
      <c r="A5" s="121"/>
      <c r="B5" s="504" t="s">
        <v>468</v>
      </c>
      <c r="C5" s="504"/>
      <c r="D5" s="504"/>
      <c r="E5" s="504"/>
    </row>
    <row r="6" spans="1:5" s="63" customFormat="1" ht="21" customHeight="1">
      <c r="A6" s="77"/>
      <c r="B6" s="526" t="s">
        <v>190</v>
      </c>
      <c r="C6" s="526"/>
      <c r="D6" s="526"/>
      <c r="E6" s="526"/>
    </row>
    <row r="7" spans="1:5" s="63" customFormat="1" ht="24.75" customHeight="1">
      <c r="A7" s="77"/>
      <c r="B7" s="504" t="s">
        <v>377</v>
      </c>
      <c r="C7" s="504"/>
      <c r="D7" s="504"/>
      <c r="E7" s="504"/>
    </row>
    <row r="8" ht="18.75">
      <c r="A8" s="74"/>
    </row>
    <row r="9" spans="1:5" s="56" customFormat="1" ht="56.25" customHeight="1">
      <c r="A9" s="6" t="s">
        <v>293</v>
      </c>
      <c r="B9" s="6" t="s">
        <v>145</v>
      </c>
      <c r="C9" s="131" t="s">
        <v>304</v>
      </c>
      <c r="D9" s="131" t="s">
        <v>371</v>
      </c>
      <c r="E9" s="131" t="s">
        <v>372</v>
      </c>
    </row>
    <row r="10" spans="1:5" ht="16.5" customHeight="1">
      <c r="A10" s="132">
        <v>1</v>
      </c>
      <c r="B10" s="132">
        <v>2</v>
      </c>
      <c r="C10" s="132">
        <v>3</v>
      </c>
      <c r="D10" s="132">
        <v>4</v>
      </c>
      <c r="E10" s="132">
        <v>5</v>
      </c>
    </row>
    <row r="11" spans="1:5" ht="24" customHeight="1">
      <c r="A11" s="2">
        <v>1</v>
      </c>
      <c r="B11" s="20" t="s">
        <v>303</v>
      </c>
      <c r="C11" s="308">
        <v>1909293.2</v>
      </c>
      <c r="D11" s="135">
        <v>7.237502338561725</v>
      </c>
      <c r="E11" s="26">
        <f>IF(C11*D11=0," ",C11*D11)</f>
        <v>13818514</v>
      </c>
    </row>
    <row r="12" spans="1:5" ht="23.25" customHeight="1">
      <c r="A12" s="2">
        <v>2</v>
      </c>
      <c r="B12" s="20" t="s">
        <v>302</v>
      </c>
      <c r="C12" s="178">
        <v>2059.44</v>
      </c>
      <c r="D12" s="135">
        <v>1984.0709124810628</v>
      </c>
      <c r="E12" s="26">
        <f aca="true" t="shared" si="0" ref="E12:E20">IF(C12*D12=0," ",C12*D12)</f>
        <v>4086075</v>
      </c>
    </row>
    <row r="13" spans="1:5" ht="26.25" customHeight="1">
      <c r="A13" s="2">
        <v>3</v>
      </c>
      <c r="B13" s="20" t="s">
        <v>301</v>
      </c>
      <c r="C13" s="178">
        <v>1761.75155</v>
      </c>
      <c r="D13" s="135">
        <v>1984.0709094310148</v>
      </c>
      <c r="E13" s="26">
        <f t="shared" si="0"/>
        <v>3495440</v>
      </c>
    </row>
    <row r="14" spans="1:5" ht="26.25" customHeight="1">
      <c r="A14" s="2">
        <v>4</v>
      </c>
      <c r="B14" s="20" t="s">
        <v>300</v>
      </c>
      <c r="C14" s="2">
        <v>71812</v>
      </c>
      <c r="D14" s="135">
        <v>33.958460981451566</v>
      </c>
      <c r="E14" s="26">
        <f t="shared" si="0"/>
        <v>2438625</v>
      </c>
    </row>
    <row r="15" spans="1:5" ht="26.25" customHeight="1">
      <c r="A15" s="2">
        <v>5</v>
      </c>
      <c r="B15" s="20" t="s">
        <v>299</v>
      </c>
      <c r="C15" s="2">
        <v>0</v>
      </c>
      <c r="D15" s="135">
        <v>0</v>
      </c>
      <c r="E15" s="26">
        <v>0</v>
      </c>
    </row>
    <row r="16" spans="1:5" ht="26.25" customHeight="1">
      <c r="A16" s="2">
        <v>5</v>
      </c>
      <c r="B16" s="20" t="s">
        <v>298</v>
      </c>
      <c r="C16" s="2">
        <v>71812</v>
      </c>
      <c r="D16" s="135">
        <v>23.75091906645129</v>
      </c>
      <c r="E16" s="26">
        <f t="shared" si="0"/>
        <v>1705601</v>
      </c>
    </row>
    <row r="17" spans="1:5" ht="26.25" customHeight="1">
      <c r="A17" s="2">
        <v>7</v>
      </c>
      <c r="B17" s="20" t="s">
        <v>297</v>
      </c>
      <c r="C17" s="2">
        <v>0</v>
      </c>
      <c r="D17" s="135">
        <v>0</v>
      </c>
      <c r="E17" s="26">
        <v>0</v>
      </c>
    </row>
    <row r="18" spans="1:5" ht="26.25" customHeight="1">
      <c r="A18" s="2">
        <v>8</v>
      </c>
      <c r="B18" s="20" t="s">
        <v>296</v>
      </c>
      <c r="C18" s="2">
        <v>0</v>
      </c>
      <c r="D18" s="135">
        <v>0</v>
      </c>
      <c r="E18" s="26">
        <v>0</v>
      </c>
    </row>
    <row r="19" spans="1:5" ht="26.25" customHeight="1" hidden="1">
      <c r="A19" s="2"/>
      <c r="B19" s="20"/>
      <c r="C19" s="2"/>
      <c r="D19" s="135"/>
      <c r="E19" s="26"/>
    </row>
    <row r="20" spans="1:5" ht="18.75" hidden="1">
      <c r="A20" s="2"/>
      <c r="B20" s="2"/>
      <c r="C20" s="2"/>
      <c r="D20" s="135"/>
      <c r="E20" s="26" t="str">
        <f t="shared" si="0"/>
        <v> </v>
      </c>
    </row>
    <row r="21" spans="1:5" s="56" customFormat="1" ht="21.75" customHeight="1">
      <c r="A21" s="133"/>
      <c r="B21" s="134" t="s">
        <v>281</v>
      </c>
      <c r="C21" s="6" t="s">
        <v>280</v>
      </c>
      <c r="D21" s="6" t="s">
        <v>280</v>
      </c>
      <c r="E21" s="271">
        <f>IF(SUM(E11:E20)=0," ",SUM(E11:E20))</f>
        <v>25544255</v>
      </c>
    </row>
    <row r="22" ht="18.75" hidden="1"/>
    <row r="23" ht="18.75" hidden="1"/>
    <row r="24" spans="2:4" ht="18.75" hidden="1">
      <c r="B24" s="3" t="s">
        <v>369</v>
      </c>
      <c r="C24" s="3" t="s">
        <v>611</v>
      </c>
      <c r="D24" s="3" t="s">
        <v>571</v>
      </c>
    </row>
    <row r="25" spans="2:4" ht="18.75" hidden="1">
      <c r="B25" s="1" t="s">
        <v>251</v>
      </c>
      <c r="C25" s="3" t="s">
        <v>613</v>
      </c>
      <c r="D25" s="3" t="s">
        <v>612</v>
      </c>
    </row>
    <row r="26" ht="18.75" hidden="1"/>
    <row r="27" spans="2:4" ht="18.75" hidden="1">
      <c r="B27" s="3" t="s">
        <v>370</v>
      </c>
      <c r="C27" s="3" t="s">
        <v>611</v>
      </c>
      <c r="D27" s="3" t="s">
        <v>571</v>
      </c>
    </row>
    <row r="28" spans="2:4" ht="18.75" hidden="1">
      <c r="B28" s="1" t="s">
        <v>251</v>
      </c>
      <c r="C28" s="3" t="s">
        <v>613</v>
      </c>
      <c r="D28" s="3" t="s">
        <v>612</v>
      </c>
    </row>
    <row r="29" ht="18.75">
      <c r="B29" s="1"/>
    </row>
    <row r="30" spans="2:5" ht="18.75">
      <c r="B30" s="90" t="s">
        <v>677</v>
      </c>
      <c r="C30" s="3" t="s">
        <v>254</v>
      </c>
      <c r="D30" s="378" t="s">
        <v>648</v>
      </c>
      <c r="E30" s="378"/>
    </row>
    <row r="31" spans="2:4" ht="18.75">
      <c r="B31" s="1" t="s">
        <v>675</v>
      </c>
      <c r="C31" s="3" t="s">
        <v>614</v>
      </c>
      <c r="D31" s="3" t="s">
        <v>615</v>
      </c>
    </row>
    <row r="33" spans="2:5" ht="18.75">
      <c r="B33" s="3" t="s">
        <v>370</v>
      </c>
      <c r="C33" s="3" t="s">
        <v>254</v>
      </c>
      <c r="D33" s="378" t="s">
        <v>649</v>
      </c>
      <c r="E33" s="378"/>
    </row>
    <row r="34" spans="2:4" ht="18.75">
      <c r="B34" s="1" t="s">
        <v>679</v>
      </c>
      <c r="C34" s="3" t="s">
        <v>576</v>
      </c>
      <c r="D34" s="3" t="s">
        <v>615</v>
      </c>
    </row>
  </sheetData>
  <sheetProtection/>
  <mergeCells count="7">
    <mergeCell ref="D30:E30"/>
    <mergeCell ref="D33:E33"/>
    <mergeCell ref="A3:E3"/>
    <mergeCell ref="B6:E6"/>
    <mergeCell ref="B7:E7"/>
    <mergeCell ref="B4:E4"/>
    <mergeCell ref="B5:E5"/>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7" r:id="rId1"/>
</worksheet>
</file>

<file path=xl/worksheets/sheet23.xml><?xml version="1.0" encoding="utf-8"?>
<worksheet xmlns="http://schemas.openxmlformats.org/spreadsheetml/2006/main" xmlns:r="http://schemas.openxmlformats.org/officeDocument/2006/relationships">
  <sheetPr>
    <tabColor indexed="33"/>
  </sheetPr>
  <dimension ref="A1:F34"/>
  <sheetViews>
    <sheetView zoomScale="75" zoomScaleNormal="75" workbookViewId="0" topLeftCell="A1">
      <selection activeCell="K31" sqref="K31"/>
    </sheetView>
  </sheetViews>
  <sheetFormatPr defaultColWidth="8.8515625" defaultRowHeight="15"/>
  <cols>
    <col min="1" max="1" width="6.421875" style="3" customWidth="1"/>
    <col min="2" max="2" width="66.421875" style="3" customWidth="1"/>
    <col min="3" max="3" width="26.8515625" style="3" customWidth="1"/>
    <col min="4" max="4" width="21.7109375" style="3" customWidth="1"/>
    <col min="5" max="5" width="40.28125" style="3" customWidth="1"/>
    <col min="6" max="7" width="8.8515625" style="3" customWidth="1"/>
    <col min="8" max="8" width="23.00390625" style="3" customWidth="1"/>
    <col min="9" max="16384" width="8.8515625" style="3" customWidth="1"/>
  </cols>
  <sheetData>
    <row r="1" ht="18.75">
      <c r="E1" s="9" t="s">
        <v>235</v>
      </c>
    </row>
    <row r="3" spans="1:5" ht="18.75">
      <c r="A3" s="511" t="s">
        <v>305</v>
      </c>
      <c r="B3" s="511"/>
      <c r="C3" s="511"/>
      <c r="D3" s="511"/>
      <c r="E3" s="511"/>
    </row>
    <row r="4" spans="1:6" ht="45" customHeight="1">
      <c r="A4" s="121"/>
      <c r="B4" s="486" t="s">
        <v>657</v>
      </c>
      <c r="C4" s="486"/>
      <c r="D4" s="486"/>
      <c r="E4" s="486"/>
      <c r="F4" s="175"/>
    </row>
    <row r="5" spans="1:5" ht="18.75">
      <c r="A5" s="121"/>
      <c r="B5" s="504" t="s">
        <v>468</v>
      </c>
      <c r="C5" s="504"/>
      <c r="D5" s="504"/>
      <c r="E5" s="504"/>
    </row>
    <row r="6" spans="1:6" s="63" customFormat="1" ht="21" customHeight="1">
      <c r="A6" s="77"/>
      <c r="B6" s="528" t="s">
        <v>671</v>
      </c>
      <c r="C6" s="528"/>
      <c r="D6" s="528"/>
      <c r="E6" s="528"/>
      <c r="F6" s="528"/>
    </row>
    <row r="7" spans="1:5" s="63" customFormat="1" ht="24.75" customHeight="1">
      <c r="A7" s="77"/>
      <c r="B7" s="504" t="s">
        <v>377</v>
      </c>
      <c r="C7" s="504"/>
      <c r="D7" s="504"/>
      <c r="E7" s="504"/>
    </row>
    <row r="8" ht="18.75">
      <c r="A8" s="74"/>
    </row>
    <row r="9" spans="1:5" s="56" customFormat="1" ht="56.25" customHeight="1">
      <c r="A9" s="6" t="s">
        <v>293</v>
      </c>
      <c r="B9" s="6" t="s">
        <v>145</v>
      </c>
      <c r="C9" s="131" t="s">
        <v>304</v>
      </c>
      <c r="D9" s="131" t="s">
        <v>371</v>
      </c>
      <c r="E9" s="131" t="s">
        <v>372</v>
      </c>
    </row>
    <row r="10" spans="1:5" ht="16.5" customHeight="1">
      <c r="A10" s="132">
        <v>1</v>
      </c>
      <c r="B10" s="132">
        <v>2</v>
      </c>
      <c r="C10" s="132">
        <v>3</v>
      </c>
      <c r="D10" s="132">
        <v>4</v>
      </c>
      <c r="E10" s="132">
        <v>5</v>
      </c>
    </row>
    <row r="11" spans="1:5" ht="24" customHeight="1">
      <c r="A11" s="2">
        <v>1</v>
      </c>
      <c r="B11" s="20" t="s">
        <v>303</v>
      </c>
      <c r="C11" s="178">
        <v>18598.648</v>
      </c>
      <c r="D11" s="135">
        <v>7.237502338561725</v>
      </c>
      <c r="E11" s="26">
        <f>IF(C11*D11=0," ",C11*D11)</f>
        <v>134607.75839408636</v>
      </c>
    </row>
    <row r="12" spans="1:5" ht="23.25" customHeight="1">
      <c r="A12" s="2">
        <v>2</v>
      </c>
      <c r="B12" s="20" t="s">
        <v>302</v>
      </c>
      <c r="C12" s="178">
        <v>4.22128</v>
      </c>
      <c r="D12" s="135">
        <v>1984.0709124810628</v>
      </c>
      <c r="E12" s="26">
        <f aca="true" t="shared" si="0" ref="E12:E20">IF(C12*D12=0," ",C12*D12)</f>
        <v>8375.318861438062</v>
      </c>
    </row>
    <row r="13" spans="1:5" ht="26.25" customHeight="1">
      <c r="A13" s="2">
        <v>3</v>
      </c>
      <c r="B13" s="20" t="s">
        <v>301</v>
      </c>
      <c r="C13" s="178">
        <v>3.69362</v>
      </c>
      <c r="D13" s="135">
        <v>1984.0709094310148</v>
      </c>
      <c r="E13" s="26">
        <f t="shared" si="0"/>
        <v>7328.4039924925855</v>
      </c>
    </row>
    <row r="14" spans="1:5" ht="26.25" customHeight="1">
      <c r="A14" s="2">
        <v>4</v>
      </c>
      <c r="B14" s="20" t="s">
        <v>300</v>
      </c>
      <c r="C14" s="2">
        <v>100</v>
      </c>
      <c r="D14" s="135">
        <v>33.958460981451566</v>
      </c>
      <c r="E14" s="26">
        <f t="shared" si="0"/>
        <v>3395.8460981451567</v>
      </c>
    </row>
    <row r="15" spans="1:5" ht="26.25" customHeight="1">
      <c r="A15" s="2">
        <v>5</v>
      </c>
      <c r="B15" s="20" t="s">
        <v>299</v>
      </c>
      <c r="C15" s="2">
        <v>0</v>
      </c>
      <c r="D15" s="135">
        <v>0</v>
      </c>
      <c r="E15" s="26">
        <v>0</v>
      </c>
    </row>
    <row r="16" spans="1:5" ht="26.25" customHeight="1">
      <c r="A16" s="2">
        <v>5</v>
      </c>
      <c r="B16" s="20" t="s">
        <v>298</v>
      </c>
      <c r="C16" s="2">
        <v>100</v>
      </c>
      <c r="D16" s="135">
        <v>23.75091906645129</v>
      </c>
      <c r="E16" s="26">
        <f t="shared" si="0"/>
        <v>2375.091906645129</v>
      </c>
    </row>
    <row r="17" spans="1:5" ht="26.25" customHeight="1">
      <c r="A17" s="2">
        <v>7</v>
      </c>
      <c r="B17" s="20" t="s">
        <v>297</v>
      </c>
      <c r="C17" s="2">
        <v>0</v>
      </c>
      <c r="D17" s="135">
        <v>0</v>
      </c>
      <c r="E17" s="26">
        <v>0</v>
      </c>
    </row>
    <row r="18" spans="1:5" ht="26.25" customHeight="1">
      <c r="A18" s="2">
        <v>8</v>
      </c>
      <c r="B18" s="20" t="s">
        <v>296</v>
      </c>
      <c r="C18" s="2">
        <v>0</v>
      </c>
      <c r="D18" s="135">
        <v>0</v>
      </c>
      <c r="E18" s="26">
        <v>0</v>
      </c>
    </row>
    <row r="19" spans="1:5" ht="26.25" customHeight="1" hidden="1">
      <c r="A19" s="2"/>
      <c r="B19" s="20"/>
      <c r="C19" s="2"/>
      <c r="D19" s="135"/>
      <c r="E19" s="26"/>
    </row>
    <row r="20" spans="1:5" ht="18.75" hidden="1">
      <c r="A20" s="2"/>
      <c r="B20" s="2"/>
      <c r="C20" s="2"/>
      <c r="D20" s="135"/>
      <c r="E20" s="26" t="str">
        <f t="shared" si="0"/>
        <v> </v>
      </c>
    </row>
    <row r="21" spans="1:5" s="56" customFormat="1" ht="21.75" customHeight="1">
      <c r="A21" s="133"/>
      <c r="B21" s="134" t="s">
        <v>281</v>
      </c>
      <c r="C21" s="6" t="s">
        <v>280</v>
      </c>
      <c r="D21" s="6" t="s">
        <v>280</v>
      </c>
      <c r="E21" s="271">
        <f>IF(SUM(E11:E20)=0," ",SUM(E11:E20))</f>
        <v>156082.41925280727</v>
      </c>
    </row>
    <row r="22" ht="18.75" hidden="1"/>
    <row r="23" ht="18.75" hidden="1"/>
    <row r="24" spans="2:4" ht="18.75" hidden="1">
      <c r="B24" s="3" t="s">
        <v>369</v>
      </c>
      <c r="C24" s="3" t="s">
        <v>611</v>
      </c>
      <c r="D24" s="3" t="s">
        <v>571</v>
      </c>
    </row>
    <row r="25" spans="2:4" ht="18.75" hidden="1">
      <c r="B25" s="1" t="s">
        <v>251</v>
      </c>
      <c r="C25" s="3" t="s">
        <v>613</v>
      </c>
      <c r="D25" s="3" t="s">
        <v>612</v>
      </c>
    </row>
    <row r="26" ht="18.75" hidden="1"/>
    <row r="27" spans="2:4" ht="18.75" hidden="1">
      <c r="B27" s="3" t="s">
        <v>370</v>
      </c>
      <c r="C27" s="3" t="s">
        <v>611</v>
      </c>
      <c r="D27" s="3" t="s">
        <v>571</v>
      </c>
    </row>
    <row r="28" spans="2:4" ht="18.75" hidden="1">
      <c r="B28" s="1" t="s">
        <v>251</v>
      </c>
      <c r="C28" s="3" t="s">
        <v>613</v>
      </c>
      <c r="D28" s="3" t="s">
        <v>612</v>
      </c>
    </row>
    <row r="29" ht="18.75">
      <c r="B29" s="1"/>
    </row>
    <row r="30" spans="2:5" ht="18.75">
      <c r="B30" s="90" t="s">
        <v>677</v>
      </c>
      <c r="C30" s="3" t="s">
        <v>254</v>
      </c>
      <c r="D30" s="378" t="s">
        <v>648</v>
      </c>
      <c r="E30" s="378"/>
    </row>
    <row r="31" spans="2:4" ht="18.75">
      <c r="B31" s="1" t="s">
        <v>675</v>
      </c>
      <c r="C31" s="3" t="s">
        <v>614</v>
      </c>
      <c r="D31" s="3" t="s">
        <v>615</v>
      </c>
    </row>
    <row r="33" spans="2:5" ht="18.75">
      <c r="B33" s="3" t="s">
        <v>370</v>
      </c>
      <c r="C33" s="3" t="s">
        <v>254</v>
      </c>
      <c r="D33" s="378" t="s">
        <v>649</v>
      </c>
      <c r="E33" s="378"/>
    </row>
    <row r="34" spans="2:4" ht="18.75">
      <c r="B34" s="1" t="s">
        <v>679</v>
      </c>
      <c r="C34" s="3" t="s">
        <v>576</v>
      </c>
      <c r="D34" s="3" t="s">
        <v>615</v>
      </c>
    </row>
  </sheetData>
  <mergeCells count="7">
    <mergeCell ref="B7:E7"/>
    <mergeCell ref="D30:E30"/>
    <mergeCell ref="D33:E33"/>
    <mergeCell ref="A3:E3"/>
    <mergeCell ref="B4:E4"/>
    <mergeCell ref="B5:E5"/>
    <mergeCell ref="B6:F6"/>
  </mergeCells>
  <printOptions/>
  <pageMargins left="0.24" right="0.16" top="0.27" bottom="0.38" header="0.5" footer="0.5"/>
  <pageSetup horizontalDpi="600" verticalDpi="600" orientation="landscape" paperSize="9" scale="84" r:id="rId1"/>
</worksheet>
</file>

<file path=xl/worksheets/sheet24.xml><?xml version="1.0" encoding="utf-8"?>
<worksheet xmlns="http://schemas.openxmlformats.org/spreadsheetml/2006/main" xmlns:r="http://schemas.openxmlformats.org/officeDocument/2006/relationships">
  <sheetPr>
    <tabColor indexed="33"/>
    <pageSetUpPr fitToPage="1"/>
  </sheetPr>
  <dimension ref="A1:F64"/>
  <sheetViews>
    <sheetView zoomScale="75" zoomScaleNormal="75" zoomScaleSheetLayoutView="75" zoomScalePageLayoutView="0" workbookViewId="0" topLeftCell="A16">
      <selection activeCell="F41" sqref="F41:F58"/>
    </sheetView>
  </sheetViews>
  <sheetFormatPr defaultColWidth="9.140625" defaultRowHeight="15"/>
  <cols>
    <col min="1" max="1" width="8.00390625" style="0" customWidth="1"/>
    <col min="2" max="2" width="106.00390625" style="0" customWidth="1"/>
    <col min="3" max="3" width="20.28125" style="0" customWidth="1"/>
    <col min="4" max="4" width="19.28125" style="0" customWidth="1"/>
    <col min="5" max="5" width="17.7109375" style="0" customWidth="1"/>
    <col min="6" max="6" width="26.421875" style="94" customWidth="1"/>
  </cols>
  <sheetData>
    <row r="1" ht="18.75">
      <c r="F1" s="11" t="s">
        <v>380</v>
      </c>
    </row>
    <row r="3" spans="1:6" s="21" customFormat="1" ht="28.5" customHeight="1">
      <c r="A3" s="511" t="s">
        <v>335</v>
      </c>
      <c r="B3" s="511"/>
      <c r="C3" s="511"/>
      <c r="D3" s="511"/>
      <c r="E3" s="511"/>
      <c r="F3" s="511"/>
    </row>
    <row r="4" spans="1:6" s="63" customFormat="1" ht="51.75" customHeight="1">
      <c r="A4" s="138"/>
      <c r="B4" s="486" t="s">
        <v>657</v>
      </c>
      <c r="C4" s="486"/>
      <c r="D4" s="486"/>
      <c r="E4" s="486"/>
      <c r="F4" s="486"/>
    </row>
    <row r="5" spans="1:6" s="63" customFormat="1" ht="27.75">
      <c r="A5" s="520" t="s">
        <v>468</v>
      </c>
      <c r="B5" s="520"/>
      <c r="C5" s="520"/>
      <c r="D5" s="520"/>
      <c r="E5" s="520"/>
      <c r="F5" s="520"/>
    </row>
    <row r="6" spans="1:6" s="63" customFormat="1" ht="27.75">
      <c r="A6" s="529" t="s">
        <v>190</v>
      </c>
      <c r="B6" s="529"/>
      <c r="C6" s="529"/>
      <c r="D6" s="529"/>
      <c r="E6" s="529"/>
      <c r="F6" s="529"/>
    </row>
    <row r="7" spans="1:6" s="63" customFormat="1" ht="24.75" customHeight="1">
      <c r="A7" s="527" t="s">
        <v>377</v>
      </c>
      <c r="B7" s="527"/>
      <c r="C7" s="527"/>
      <c r="D7" s="527"/>
      <c r="E7" s="527"/>
      <c r="F7" s="527"/>
    </row>
    <row r="8" ht="15.75">
      <c r="B8" s="1"/>
    </row>
    <row r="9" spans="1:6" ht="18.75">
      <c r="A9" s="479" t="s">
        <v>293</v>
      </c>
      <c r="B9" s="479" t="s">
        <v>292</v>
      </c>
      <c r="C9" s="530" t="s">
        <v>378</v>
      </c>
      <c r="D9" s="531"/>
      <c r="E9" s="530" t="s">
        <v>379</v>
      </c>
      <c r="F9" s="531"/>
    </row>
    <row r="10" spans="1:6" ht="75" customHeight="1">
      <c r="A10" s="479"/>
      <c r="B10" s="479"/>
      <c r="C10" s="124" t="s">
        <v>334</v>
      </c>
      <c r="D10" s="124" t="s">
        <v>333</v>
      </c>
      <c r="E10" s="124" t="s">
        <v>334</v>
      </c>
      <c r="F10" s="124" t="s">
        <v>333</v>
      </c>
    </row>
    <row r="11" spans="1:6" ht="18.75">
      <c r="A11" s="124">
        <v>1</v>
      </c>
      <c r="B11" s="124">
        <v>2</v>
      </c>
      <c r="C11" s="39">
        <v>3</v>
      </c>
      <c r="D11" s="39">
        <v>4</v>
      </c>
      <c r="E11" s="39">
        <v>5</v>
      </c>
      <c r="F11" s="39">
        <v>6</v>
      </c>
    </row>
    <row r="12" spans="1:6" s="21" customFormat="1" ht="18.75">
      <c r="A12" s="72">
        <v>1</v>
      </c>
      <c r="B12" s="71" t="s">
        <v>332</v>
      </c>
      <c r="C12" s="84" t="s">
        <v>280</v>
      </c>
      <c r="D12" s="200">
        <v>0</v>
      </c>
      <c r="E12" s="39" t="s">
        <v>280</v>
      </c>
      <c r="F12" s="221">
        <f>F14+F15+F16+F17+F18+F19</f>
        <v>1539726.9</v>
      </c>
    </row>
    <row r="13" spans="1:6" ht="18.75">
      <c r="A13" s="140"/>
      <c r="B13" s="71" t="s">
        <v>161</v>
      </c>
      <c r="C13" s="148"/>
      <c r="D13" s="203"/>
      <c r="E13" s="290"/>
      <c r="F13" s="222"/>
    </row>
    <row r="14" spans="1:6" ht="37.5">
      <c r="A14" s="140"/>
      <c r="B14" s="198" t="s">
        <v>41</v>
      </c>
      <c r="C14" s="217"/>
      <c r="D14" s="218"/>
      <c r="E14" s="291">
        <v>3</v>
      </c>
      <c r="F14" s="222">
        <v>663376.9</v>
      </c>
    </row>
    <row r="15" spans="1:6" ht="20.25" customHeight="1">
      <c r="A15" s="140"/>
      <c r="B15" s="198" t="s">
        <v>42</v>
      </c>
      <c r="C15" s="217"/>
      <c r="D15" s="218"/>
      <c r="E15" s="291">
        <v>1</v>
      </c>
      <c r="F15" s="222">
        <v>27600</v>
      </c>
    </row>
    <row r="16" spans="1:6" ht="20.25" customHeight="1">
      <c r="A16" s="140"/>
      <c r="B16" s="198" t="s">
        <v>43</v>
      </c>
      <c r="C16" s="217"/>
      <c r="D16" s="218"/>
      <c r="E16" s="291">
        <v>1</v>
      </c>
      <c r="F16" s="222">
        <v>72110</v>
      </c>
    </row>
    <row r="17" spans="1:6" ht="22.5" customHeight="1">
      <c r="A17" s="140"/>
      <c r="B17" s="198" t="s">
        <v>44</v>
      </c>
      <c r="C17" s="217"/>
      <c r="D17" s="218"/>
      <c r="E17" s="291">
        <v>1</v>
      </c>
      <c r="F17" s="222">
        <v>8640</v>
      </c>
    </row>
    <row r="18" spans="1:6" ht="18.75">
      <c r="A18" s="140"/>
      <c r="B18" s="199" t="s">
        <v>45</v>
      </c>
      <c r="C18" s="217"/>
      <c r="D18" s="218"/>
      <c r="E18" s="291">
        <v>1</v>
      </c>
      <c r="F18" s="222">
        <v>618000</v>
      </c>
    </row>
    <row r="19" spans="1:6" ht="17.25" customHeight="1">
      <c r="A19" s="140"/>
      <c r="B19" s="199" t="s">
        <v>46</v>
      </c>
      <c r="C19" s="217"/>
      <c r="D19" s="218"/>
      <c r="E19" s="291">
        <v>2</v>
      </c>
      <c r="F19" s="222">
        <v>150000</v>
      </c>
    </row>
    <row r="20" spans="1:6" ht="17.25" customHeight="1">
      <c r="A20" s="140"/>
      <c r="B20" s="201"/>
      <c r="C20" s="148"/>
      <c r="D20" s="205"/>
      <c r="E20" s="290"/>
      <c r="F20" s="222"/>
    </row>
    <row r="21" spans="1:6" s="21" customFormat="1" ht="18.75">
      <c r="A21" s="72">
        <v>2</v>
      </c>
      <c r="B21" s="71" t="s">
        <v>331</v>
      </c>
      <c r="C21" s="84" t="s">
        <v>280</v>
      </c>
      <c r="D21" s="190">
        <f>SUM(D23:D26)</f>
        <v>0</v>
      </c>
      <c r="E21" s="290" t="s">
        <v>280</v>
      </c>
      <c r="F21" s="224">
        <f>SUM(F23:F26)</f>
        <v>3200000</v>
      </c>
    </row>
    <row r="22" spans="1:6" ht="18.75">
      <c r="A22" s="140"/>
      <c r="B22" s="71" t="s">
        <v>161</v>
      </c>
      <c r="C22" s="148"/>
      <c r="D22" s="184"/>
      <c r="E22" s="290"/>
      <c r="F22" s="222"/>
    </row>
    <row r="23" spans="1:6" ht="21" customHeight="1">
      <c r="A23" s="140"/>
      <c r="B23" s="199" t="s">
        <v>47</v>
      </c>
      <c r="C23" s="148"/>
      <c r="D23" s="184"/>
      <c r="E23" s="290">
        <v>2</v>
      </c>
      <c r="F23" s="222">
        <v>3200000</v>
      </c>
    </row>
    <row r="24" spans="1:6" ht="18.75" hidden="1">
      <c r="A24" s="140"/>
      <c r="B24" s="71" t="s">
        <v>330</v>
      </c>
      <c r="C24" s="148"/>
      <c r="D24" s="184"/>
      <c r="E24" s="290"/>
      <c r="F24" s="222"/>
    </row>
    <row r="25" spans="1:6" ht="18.75" hidden="1">
      <c r="A25" s="140"/>
      <c r="B25" s="71"/>
      <c r="C25" s="148"/>
      <c r="D25" s="184"/>
      <c r="E25" s="290"/>
      <c r="F25" s="222"/>
    </row>
    <row r="26" spans="1:6" ht="18.75">
      <c r="A26" s="140"/>
      <c r="B26" s="140"/>
      <c r="C26" s="148"/>
      <c r="D26" s="184"/>
      <c r="E26" s="290"/>
      <c r="F26" s="222"/>
    </row>
    <row r="27" spans="1:6" s="21" customFormat="1" ht="18.75">
      <c r="A27" s="72">
        <v>3</v>
      </c>
      <c r="B27" s="71" t="s">
        <v>329</v>
      </c>
      <c r="C27" s="84" t="s">
        <v>280</v>
      </c>
      <c r="D27" s="190">
        <f>SUM(D29:D32)</f>
        <v>0</v>
      </c>
      <c r="E27" s="290" t="s">
        <v>280</v>
      </c>
      <c r="F27" s="224">
        <f>SUM(F29:F32)</f>
        <v>0</v>
      </c>
    </row>
    <row r="28" spans="1:6" ht="18.75">
      <c r="A28" s="140"/>
      <c r="B28" s="71" t="s">
        <v>161</v>
      </c>
      <c r="C28" s="148"/>
      <c r="D28" s="184"/>
      <c r="E28" s="290"/>
      <c r="F28" s="222"/>
    </row>
    <row r="29" spans="1:6" ht="23.25" customHeight="1">
      <c r="A29" s="140"/>
      <c r="B29" s="72" t="s">
        <v>328</v>
      </c>
      <c r="C29" s="148"/>
      <c r="D29" s="184"/>
      <c r="E29" s="290"/>
      <c r="F29" s="222">
        <v>0</v>
      </c>
    </row>
    <row r="30" spans="1:6" ht="24" customHeight="1">
      <c r="A30" s="140"/>
      <c r="B30" s="72" t="s">
        <v>327</v>
      </c>
      <c r="C30" s="148"/>
      <c r="D30" s="184"/>
      <c r="E30" s="290"/>
      <c r="F30" s="222">
        <v>0</v>
      </c>
    </row>
    <row r="31" spans="1:6" ht="15.75" customHeight="1">
      <c r="A31" s="140"/>
      <c r="B31" s="72"/>
      <c r="C31" s="148"/>
      <c r="D31" s="184"/>
      <c r="E31" s="290"/>
      <c r="F31" s="222"/>
    </row>
    <row r="32" spans="1:6" ht="18.75" hidden="1">
      <c r="A32" s="140"/>
      <c r="B32" s="72"/>
      <c r="C32" s="148"/>
      <c r="D32" s="184"/>
      <c r="E32" s="290"/>
      <c r="F32" s="222"/>
    </row>
    <row r="33" spans="1:6" s="21" customFormat="1" ht="20.25" customHeight="1">
      <c r="A33" s="72">
        <v>4</v>
      </c>
      <c r="B33" s="72" t="s">
        <v>326</v>
      </c>
      <c r="C33" s="84" t="s">
        <v>280</v>
      </c>
      <c r="D33" s="184">
        <f>D35+D36+D37</f>
        <v>0</v>
      </c>
      <c r="E33" s="290" t="s">
        <v>280</v>
      </c>
      <c r="F33" s="224">
        <f>F35+F36+F37</f>
        <v>309140</v>
      </c>
    </row>
    <row r="34" spans="1:6" ht="18.75">
      <c r="A34" s="140"/>
      <c r="B34" s="72" t="s">
        <v>161</v>
      </c>
      <c r="C34" s="202"/>
      <c r="D34" s="203"/>
      <c r="E34" s="290"/>
      <c r="F34" s="222"/>
    </row>
    <row r="35" spans="1:6" ht="18.75">
      <c r="A35" s="140"/>
      <c r="B35" s="208" t="s">
        <v>48</v>
      </c>
      <c r="C35" s="206"/>
      <c r="D35" s="213"/>
      <c r="E35" s="291">
        <v>1</v>
      </c>
      <c r="F35" s="225">
        <v>100000</v>
      </c>
    </row>
    <row r="36" spans="1:6" ht="18.75">
      <c r="A36" s="140"/>
      <c r="B36" s="209" t="s">
        <v>49</v>
      </c>
      <c r="C36" s="206"/>
      <c r="D36" s="213"/>
      <c r="E36" s="291">
        <v>1</v>
      </c>
      <c r="F36" s="225">
        <v>31140</v>
      </c>
    </row>
    <row r="37" spans="1:6" ht="18.75">
      <c r="A37" s="140"/>
      <c r="B37" s="209" t="s">
        <v>50</v>
      </c>
      <c r="C37" s="206"/>
      <c r="D37" s="213"/>
      <c r="E37" s="291">
        <v>2</v>
      </c>
      <c r="F37" s="225">
        <v>178000</v>
      </c>
    </row>
    <row r="38" spans="1:6" ht="18.75">
      <c r="A38" s="140"/>
      <c r="B38" s="210"/>
      <c r="C38" s="206"/>
      <c r="D38" s="207"/>
      <c r="E38" s="291"/>
      <c r="F38" s="222"/>
    </row>
    <row r="39" spans="1:6" ht="18.75">
      <c r="A39" s="72">
        <v>5</v>
      </c>
      <c r="B39" s="211" t="s">
        <v>545</v>
      </c>
      <c r="C39" s="212"/>
      <c r="D39" s="216">
        <f>SUM(D41:D58)</f>
        <v>0</v>
      </c>
      <c r="E39" s="291"/>
      <c r="F39" s="226">
        <f>SUM(F41:F58)</f>
        <v>6476760</v>
      </c>
    </row>
    <row r="40" spans="1:6" ht="18.75">
      <c r="A40" s="140"/>
      <c r="B40" s="72" t="s">
        <v>161</v>
      </c>
      <c r="C40" s="204"/>
      <c r="D40" s="205"/>
      <c r="E40" s="290"/>
      <c r="F40" s="222"/>
    </row>
    <row r="41" spans="1:6" ht="18.75">
      <c r="A41" s="140"/>
      <c r="B41" s="198" t="s">
        <v>51</v>
      </c>
      <c r="C41" s="148"/>
      <c r="D41" s="184"/>
      <c r="E41" s="290">
        <v>1</v>
      </c>
      <c r="F41" s="222">
        <v>180000</v>
      </c>
    </row>
    <row r="42" spans="1:6" ht="18.75">
      <c r="A42" s="140"/>
      <c r="B42" s="198" t="s">
        <v>52</v>
      </c>
      <c r="C42" s="148"/>
      <c r="D42" s="184"/>
      <c r="E42" s="290">
        <v>2</v>
      </c>
      <c r="F42" s="222">
        <v>37200</v>
      </c>
    </row>
    <row r="43" spans="1:6" ht="18.75">
      <c r="A43" s="140"/>
      <c r="B43" s="198" t="s">
        <v>53</v>
      </c>
      <c r="C43" s="148"/>
      <c r="D43" s="184"/>
      <c r="E43" s="290">
        <v>2</v>
      </c>
      <c r="F43" s="222">
        <v>70000</v>
      </c>
    </row>
    <row r="44" spans="1:6" ht="18.75">
      <c r="A44" s="140"/>
      <c r="B44" s="198" t="s">
        <v>76</v>
      </c>
      <c r="C44" s="148"/>
      <c r="D44" s="184"/>
      <c r="E44" s="290">
        <v>2</v>
      </c>
      <c r="F44" s="222">
        <v>113400</v>
      </c>
    </row>
    <row r="45" spans="1:6" ht="18.75">
      <c r="A45" s="140"/>
      <c r="B45" s="214" t="s">
        <v>77</v>
      </c>
      <c r="C45" s="148"/>
      <c r="D45" s="184"/>
      <c r="E45" s="290">
        <v>2</v>
      </c>
      <c r="F45" s="222">
        <v>771160</v>
      </c>
    </row>
    <row r="46" spans="1:6" ht="18.75">
      <c r="A46" s="140"/>
      <c r="B46" s="215" t="s">
        <v>78</v>
      </c>
      <c r="C46" s="148"/>
      <c r="D46" s="184"/>
      <c r="E46" s="290">
        <v>2</v>
      </c>
      <c r="F46" s="222">
        <v>593000</v>
      </c>
    </row>
    <row r="47" spans="1:6" ht="18.75">
      <c r="A47" s="140"/>
      <c r="B47" s="198" t="s">
        <v>79</v>
      </c>
      <c r="C47" s="148"/>
      <c r="D47" s="184"/>
      <c r="E47" s="290">
        <v>2</v>
      </c>
      <c r="F47" s="222">
        <v>3560000</v>
      </c>
    </row>
    <row r="48" spans="1:6" ht="18.75">
      <c r="A48" s="140"/>
      <c r="B48" s="198" t="s">
        <v>80</v>
      </c>
      <c r="C48" s="148"/>
      <c r="D48" s="184"/>
      <c r="E48" s="290">
        <v>2</v>
      </c>
      <c r="F48" s="222">
        <v>452000</v>
      </c>
    </row>
    <row r="49" spans="1:6" ht="18.75">
      <c r="A49" s="140"/>
      <c r="B49" s="198" t="s">
        <v>81</v>
      </c>
      <c r="C49" s="148"/>
      <c r="D49" s="184"/>
      <c r="E49" s="290">
        <v>2</v>
      </c>
      <c r="F49" s="222">
        <v>90000</v>
      </c>
    </row>
    <row r="50" spans="1:6" ht="18.75">
      <c r="A50" s="140"/>
      <c r="B50" s="199" t="s">
        <v>82</v>
      </c>
      <c r="C50" s="148"/>
      <c r="D50" s="184"/>
      <c r="E50" s="290">
        <v>2</v>
      </c>
      <c r="F50" s="222">
        <v>70000</v>
      </c>
    </row>
    <row r="51" spans="1:6" ht="18.75">
      <c r="A51" s="140"/>
      <c r="B51" s="338" t="s">
        <v>506</v>
      </c>
      <c r="C51" s="148"/>
      <c r="D51" s="184"/>
      <c r="E51" s="290">
        <v>2</v>
      </c>
      <c r="F51" s="222">
        <v>6800</v>
      </c>
    </row>
    <row r="52" spans="1:6" ht="37.5">
      <c r="A52" s="140"/>
      <c r="B52" s="338" t="s">
        <v>507</v>
      </c>
      <c r="C52" s="148"/>
      <c r="D52" s="184"/>
      <c r="E52" s="290">
        <v>1</v>
      </c>
      <c r="F52" s="222">
        <v>15000</v>
      </c>
    </row>
    <row r="53" spans="1:6" ht="18.75">
      <c r="A53" s="140"/>
      <c r="B53" s="338" t="s">
        <v>508</v>
      </c>
      <c r="C53" s="148"/>
      <c r="D53" s="184"/>
      <c r="E53" s="290">
        <v>1</v>
      </c>
      <c r="F53" s="222">
        <v>8650</v>
      </c>
    </row>
    <row r="54" spans="1:6" ht="18.75">
      <c r="A54" s="140"/>
      <c r="B54" s="198" t="s">
        <v>83</v>
      </c>
      <c r="C54" s="148"/>
      <c r="D54" s="184"/>
      <c r="E54" s="290">
        <v>2</v>
      </c>
      <c r="F54" s="222">
        <v>170000</v>
      </c>
    </row>
    <row r="55" spans="1:6" ht="18.75">
      <c r="A55" s="140"/>
      <c r="B55" s="198" t="s">
        <v>84</v>
      </c>
      <c r="C55" s="148"/>
      <c r="D55" s="184"/>
      <c r="E55" s="290">
        <v>2</v>
      </c>
      <c r="F55" s="222">
        <v>209550</v>
      </c>
    </row>
    <row r="56" spans="1:6" ht="18.75">
      <c r="A56" s="140"/>
      <c r="B56" s="198" t="s">
        <v>85</v>
      </c>
      <c r="C56" s="148"/>
      <c r="D56" s="184"/>
      <c r="E56" s="290">
        <v>2</v>
      </c>
      <c r="F56" s="222">
        <v>75000</v>
      </c>
    </row>
    <row r="57" spans="1:6" ht="18.75">
      <c r="A57" s="140"/>
      <c r="B57" s="198" t="s">
        <v>99</v>
      </c>
      <c r="C57" s="148"/>
      <c r="D57" s="184"/>
      <c r="E57" s="290">
        <v>1</v>
      </c>
      <c r="F57" s="222">
        <v>15000</v>
      </c>
    </row>
    <row r="58" spans="1:6" ht="18.75">
      <c r="A58" s="140"/>
      <c r="B58" s="198" t="s">
        <v>100</v>
      </c>
      <c r="C58" s="148"/>
      <c r="D58" s="184"/>
      <c r="E58" s="290">
        <v>2</v>
      </c>
      <c r="F58" s="222">
        <v>40000</v>
      </c>
    </row>
    <row r="59" spans="1:6" ht="18.75">
      <c r="A59" s="140"/>
      <c r="B59" s="140"/>
      <c r="C59" s="148"/>
      <c r="D59" s="184"/>
      <c r="E59" s="290"/>
      <c r="F59" s="222"/>
    </row>
    <row r="60" spans="1:6" s="21" customFormat="1" ht="18.75">
      <c r="A60" s="78"/>
      <c r="B60" s="72" t="s">
        <v>281</v>
      </c>
      <c r="C60" s="84" t="s">
        <v>280</v>
      </c>
      <c r="D60" s="184">
        <f>D33+D27+D21+D12+D39</f>
        <v>0</v>
      </c>
      <c r="E60" s="84" t="s">
        <v>280</v>
      </c>
      <c r="F60" s="224">
        <f>F12+F21+F27+F33+F39</f>
        <v>11525626.9</v>
      </c>
    </row>
    <row r="63" spans="2:6" s="3" customFormat="1" ht="18.75">
      <c r="B63" s="90" t="s">
        <v>677</v>
      </c>
      <c r="C63" s="3" t="s">
        <v>609</v>
      </c>
      <c r="E63" s="378" t="s">
        <v>648</v>
      </c>
      <c r="F63" s="378"/>
    </row>
    <row r="64" spans="2:6" s="3" customFormat="1" ht="18.75">
      <c r="B64" s="1" t="s">
        <v>675</v>
      </c>
      <c r="C64" s="3" t="s">
        <v>621</v>
      </c>
      <c r="E64" s="3" t="s">
        <v>578</v>
      </c>
      <c r="F64" s="61"/>
    </row>
  </sheetData>
  <sheetProtection/>
  <mergeCells count="10">
    <mergeCell ref="E63:F63"/>
    <mergeCell ref="B4:F4"/>
    <mergeCell ref="A9:A10"/>
    <mergeCell ref="B9:B10"/>
    <mergeCell ref="C9:D9"/>
    <mergeCell ref="E9:F9"/>
    <mergeCell ref="A3:F3"/>
    <mergeCell ref="A7:F7"/>
    <mergeCell ref="A6:F6"/>
    <mergeCell ref="A5:F5"/>
  </mergeCells>
  <printOptions/>
  <pageMargins left="0.7086614173228347" right="0.2" top="0.42" bottom="0.37" header="0.31496062992125984" footer="0.31496062992125984"/>
  <pageSetup fitToHeight="1" fitToWidth="1" horizontalDpi="600" verticalDpi="600" orientation="landscape" paperSize="9" scale="42" r:id="rId1"/>
</worksheet>
</file>

<file path=xl/worksheets/sheet25.xml><?xml version="1.0" encoding="utf-8"?>
<worksheet xmlns="http://schemas.openxmlformats.org/spreadsheetml/2006/main" xmlns:r="http://schemas.openxmlformats.org/officeDocument/2006/relationships">
  <sheetPr>
    <tabColor indexed="33"/>
    <pageSetUpPr fitToPage="1"/>
  </sheetPr>
  <dimension ref="A1:J60"/>
  <sheetViews>
    <sheetView zoomScale="75" zoomScaleNormal="75" zoomScalePageLayoutView="0" workbookViewId="0" topLeftCell="A7">
      <selection activeCell="F39" sqref="F39:F55"/>
    </sheetView>
  </sheetViews>
  <sheetFormatPr defaultColWidth="9.140625" defaultRowHeight="15"/>
  <cols>
    <col min="1" max="1" width="8.140625" style="0" customWidth="1"/>
    <col min="2" max="2" width="103.57421875" style="0" customWidth="1"/>
    <col min="3" max="3" width="25.8515625" style="0" customWidth="1"/>
    <col min="4" max="4" width="23.57421875" style="0" customWidth="1"/>
    <col min="5" max="5" width="32.7109375" style="0" customWidth="1"/>
    <col min="6" max="6" width="31.421875" style="94" customWidth="1"/>
  </cols>
  <sheetData>
    <row r="1" ht="18.75">
      <c r="F1" s="11" t="s">
        <v>381</v>
      </c>
    </row>
    <row r="3" spans="1:6" ht="20.25" customHeight="1">
      <c r="A3" s="521" t="s">
        <v>342</v>
      </c>
      <c r="B3" s="521"/>
      <c r="C3" s="521"/>
      <c r="D3" s="521"/>
      <c r="E3" s="521"/>
      <c r="F3" s="521"/>
    </row>
    <row r="4" spans="1:6" ht="20.25" customHeight="1">
      <c r="A4" s="138"/>
      <c r="B4" s="486" t="s">
        <v>657</v>
      </c>
      <c r="C4" s="486"/>
      <c r="D4" s="486"/>
      <c r="E4" s="486"/>
      <c r="F4" s="486"/>
    </row>
    <row r="5" spans="1:6" ht="20.25" customHeight="1">
      <c r="A5" s="520" t="s">
        <v>468</v>
      </c>
      <c r="B5" s="520"/>
      <c r="C5" s="520"/>
      <c r="D5" s="520"/>
      <c r="E5" s="520"/>
      <c r="F5" s="520"/>
    </row>
    <row r="6" spans="1:6" s="63" customFormat="1" ht="27.75">
      <c r="A6" s="529" t="s">
        <v>190</v>
      </c>
      <c r="B6" s="529"/>
      <c r="C6" s="529"/>
      <c r="D6" s="529"/>
      <c r="E6" s="529"/>
      <c r="F6" s="529"/>
    </row>
    <row r="7" spans="1:6" s="63" customFormat="1" ht="24.75" customHeight="1">
      <c r="A7" s="527" t="s">
        <v>377</v>
      </c>
      <c r="B7" s="527"/>
      <c r="C7" s="527"/>
      <c r="D7" s="527"/>
      <c r="E7" s="527"/>
      <c r="F7" s="527"/>
    </row>
    <row r="8" spans="2:3" ht="15.75">
      <c r="B8" s="99"/>
      <c r="C8" s="99"/>
    </row>
    <row r="9" spans="1:6" ht="18.75">
      <c r="A9" s="479" t="s">
        <v>293</v>
      </c>
      <c r="B9" s="479" t="s">
        <v>292</v>
      </c>
      <c r="C9" s="532" t="s">
        <v>378</v>
      </c>
      <c r="D9" s="533"/>
      <c r="E9" s="534" t="s">
        <v>379</v>
      </c>
      <c r="F9" s="533"/>
    </row>
    <row r="10" spans="1:6" ht="37.5">
      <c r="A10" s="479"/>
      <c r="B10" s="479"/>
      <c r="C10" s="105" t="s">
        <v>341</v>
      </c>
      <c r="D10" s="39" t="s">
        <v>340</v>
      </c>
      <c r="E10" s="39" t="s">
        <v>341</v>
      </c>
      <c r="F10" s="39" t="s">
        <v>340</v>
      </c>
    </row>
    <row r="11" spans="1:6" ht="18.75">
      <c r="A11" s="92">
        <v>1</v>
      </c>
      <c r="B11" s="92">
        <v>2</v>
      </c>
      <c r="C11" s="84">
        <v>3</v>
      </c>
      <c r="D11" s="84">
        <v>4</v>
      </c>
      <c r="E11" s="84">
        <v>5</v>
      </c>
      <c r="F11" s="84">
        <v>6</v>
      </c>
    </row>
    <row r="12" spans="1:6" ht="39.75" customHeight="1">
      <c r="A12" s="79"/>
      <c r="B12" s="72" t="s">
        <v>339</v>
      </c>
      <c r="C12" s="39" t="s">
        <v>280</v>
      </c>
      <c r="D12" s="187">
        <f>SUM(D13:D15)</f>
        <v>0</v>
      </c>
      <c r="E12" s="39" t="s">
        <v>280</v>
      </c>
      <c r="F12" s="221">
        <f>SUM(F13:F15)</f>
        <v>170000</v>
      </c>
    </row>
    <row r="13" spans="1:6" ht="18.75">
      <c r="A13" s="79"/>
      <c r="B13" s="72" t="s">
        <v>546</v>
      </c>
      <c r="C13" s="84"/>
      <c r="D13" s="188"/>
      <c r="E13" s="84"/>
      <c r="F13" s="222"/>
    </row>
    <row r="14" spans="1:6" ht="18.75">
      <c r="A14" s="79"/>
      <c r="B14" s="198" t="s">
        <v>101</v>
      </c>
      <c r="C14" s="84"/>
      <c r="D14" s="188"/>
      <c r="E14" s="84">
        <v>3</v>
      </c>
      <c r="F14" s="274">
        <v>170000</v>
      </c>
    </row>
    <row r="15" spans="1:6" ht="18.75">
      <c r="A15" s="79"/>
      <c r="B15" s="81"/>
      <c r="C15" s="84"/>
      <c r="D15" s="188"/>
      <c r="E15" s="84"/>
      <c r="F15" s="222"/>
    </row>
    <row r="16" spans="1:6" ht="21" customHeight="1">
      <c r="A16" s="79"/>
      <c r="B16" s="72" t="s">
        <v>338</v>
      </c>
      <c r="C16" s="39" t="s">
        <v>280</v>
      </c>
      <c r="D16" s="187">
        <f>SUM(D17:D19)</f>
        <v>0</v>
      </c>
      <c r="E16" s="39" t="s">
        <v>280</v>
      </c>
      <c r="F16" s="221">
        <f>SUM(F17:F19)</f>
        <v>2860000</v>
      </c>
    </row>
    <row r="17" spans="1:6" ht="18.75">
      <c r="A17" s="79"/>
      <c r="B17" s="72" t="s">
        <v>546</v>
      </c>
      <c r="C17" s="84"/>
      <c r="D17" s="188"/>
      <c r="E17" s="84"/>
      <c r="F17" s="222"/>
    </row>
    <row r="18" spans="1:6" ht="37.5">
      <c r="A18" s="79"/>
      <c r="B18" s="214" t="s">
        <v>102</v>
      </c>
      <c r="C18" s="84"/>
      <c r="D18" s="188"/>
      <c r="E18" s="84">
        <v>1</v>
      </c>
      <c r="F18" s="274">
        <v>2860000</v>
      </c>
    </row>
    <row r="19" spans="1:6" ht="18.75" hidden="1">
      <c r="A19" s="79"/>
      <c r="B19" s="81"/>
      <c r="C19" s="84"/>
      <c r="D19" s="188"/>
      <c r="E19" s="84"/>
      <c r="F19" s="222"/>
    </row>
    <row r="20" spans="1:6" ht="37.5" customHeight="1">
      <c r="A20" s="79"/>
      <c r="B20" s="72" t="s">
        <v>337</v>
      </c>
      <c r="C20" s="39" t="s">
        <v>280</v>
      </c>
      <c r="D20" s="187">
        <f>SUM(D21:D31)</f>
        <v>0</v>
      </c>
      <c r="E20" s="39" t="s">
        <v>280</v>
      </c>
      <c r="F20" s="221">
        <f>SUM(F21:F31)</f>
        <v>2150000</v>
      </c>
    </row>
    <row r="21" spans="1:6" ht="18.75">
      <c r="A21" s="79"/>
      <c r="B21" s="72" t="s">
        <v>161</v>
      </c>
      <c r="C21" s="84"/>
      <c r="D21" s="188"/>
      <c r="E21" s="84"/>
      <c r="F21" s="222"/>
    </row>
    <row r="22" spans="1:6" ht="18.75">
      <c r="A22" s="79"/>
      <c r="B22" s="219" t="s">
        <v>103</v>
      </c>
      <c r="C22" s="84"/>
      <c r="D22" s="188"/>
      <c r="E22" s="84">
        <v>1</v>
      </c>
      <c r="F22" s="222">
        <v>675000</v>
      </c>
    </row>
    <row r="23" spans="1:6" ht="18.75">
      <c r="A23" s="79"/>
      <c r="B23" s="219" t="s">
        <v>104</v>
      </c>
      <c r="C23" s="84"/>
      <c r="D23" s="188"/>
      <c r="E23" s="84">
        <v>1</v>
      </c>
      <c r="F23" s="222">
        <v>432000</v>
      </c>
    </row>
    <row r="24" spans="1:6" ht="18.75">
      <c r="A24" s="79"/>
      <c r="B24" s="219" t="s">
        <v>105</v>
      </c>
      <c r="C24" s="84"/>
      <c r="D24" s="188"/>
      <c r="E24" s="84">
        <v>1</v>
      </c>
      <c r="F24" s="222">
        <v>140000</v>
      </c>
    </row>
    <row r="25" spans="1:6" ht="18.75">
      <c r="A25" s="79"/>
      <c r="B25" s="219" t="s">
        <v>106</v>
      </c>
      <c r="C25" s="84"/>
      <c r="D25" s="188"/>
      <c r="E25" s="84">
        <v>1</v>
      </c>
      <c r="F25" s="222">
        <v>330000</v>
      </c>
    </row>
    <row r="26" spans="1:6" ht="18.75">
      <c r="A26" s="79"/>
      <c r="B26" s="219" t="s">
        <v>107</v>
      </c>
      <c r="C26" s="84"/>
      <c r="D26" s="188"/>
      <c r="E26" s="84">
        <v>1</v>
      </c>
      <c r="F26" s="222">
        <v>31000</v>
      </c>
    </row>
    <row r="27" spans="1:6" ht="18.75">
      <c r="A27" s="79"/>
      <c r="B27" s="219" t="s">
        <v>112</v>
      </c>
      <c r="C27" s="84"/>
      <c r="D27" s="188"/>
      <c r="E27" s="84">
        <v>1</v>
      </c>
      <c r="F27" s="222">
        <v>360000</v>
      </c>
    </row>
    <row r="28" spans="1:6" ht="18.75">
      <c r="A28" s="79"/>
      <c r="B28" s="219" t="s">
        <v>113</v>
      </c>
      <c r="C28" s="84"/>
      <c r="D28" s="188"/>
      <c r="E28" s="84">
        <v>1</v>
      </c>
      <c r="F28" s="222">
        <v>70000</v>
      </c>
    </row>
    <row r="29" spans="1:6" ht="18.75">
      <c r="A29" s="79"/>
      <c r="B29" s="219" t="s">
        <v>114</v>
      </c>
      <c r="C29" s="84"/>
      <c r="D29" s="188"/>
      <c r="E29" s="84">
        <v>1</v>
      </c>
      <c r="F29" s="222">
        <v>46000</v>
      </c>
    </row>
    <row r="30" spans="1:6" ht="18.75">
      <c r="A30" s="79"/>
      <c r="B30" s="219" t="s">
        <v>115</v>
      </c>
      <c r="C30" s="84"/>
      <c r="D30" s="188"/>
      <c r="E30" s="84">
        <v>1</v>
      </c>
      <c r="F30" s="222">
        <v>66000</v>
      </c>
    </row>
    <row r="31" spans="1:6" ht="18.75" hidden="1">
      <c r="A31" s="79"/>
      <c r="B31" s="72"/>
      <c r="C31" s="84"/>
      <c r="D31" s="188"/>
      <c r="E31" s="84"/>
      <c r="F31" s="222"/>
    </row>
    <row r="32" spans="1:6" ht="18" customHeight="1" hidden="1">
      <c r="A32" s="79"/>
      <c r="B32" s="72" t="s">
        <v>336</v>
      </c>
      <c r="C32" s="39" t="s">
        <v>280</v>
      </c>
      <c r="D32" s="187">
        <f>SUM(D33:D35)</f>
        <v>0</v>
      </c>
      <c r="E32" s="39" t="s">
        <v>280</v>
      </c>
      <c r="F32" s="223">
        <f>SUM(F33:F35)</f>
        <v>0</v>
      </c>
    </row>
    <row r="33" spans="1:6" ht="18.75" hidden="1">
      <c r="A33" s="79"/>
      <c r="B33" s="72" t="s">
        <v>161</v>
      </c>
      <c r="C33" s="84"/>
      <c r="D33" s="188"/>
      <c r="E33" s="84"/>
      <c r="F33" s="222"/>
    </row>
    <row r="34" spans="1:6" ht="18.75" hidden="1">
      <c r="A34" s="79"/>
      <c r="B34" s="72"/>
      <c r="C34" s="84"/>
      <c r="D34" s="188"/>
      <c r="E34" s="84"/>
      <c r="F34" s="222"/>
    </row>
    <row r="35" spans="1:6" ht="18.75" hidden="1">
      <c r="A35" s="79"/>
      <c r="B35" s="72"/>
      <c r="C35" s="84"/>
      <c r="D35" s="188"/>
      <c r="E35" s="84"/>
      <c r="F35" s="222"/>
    </row>
    <row r="36" spans="1:6" ht="18.75" hidden="1">
      <c r="A36" s="79"/>
      <c r="B36" s="72"/>
      <c r="C36" s="84"/>
      <c r="D36" s="188"/>
      <c r="E36" s="84"/>
      <c r="F36" s="222"/>
    </row>
    <row r="37" spans="1:6" ht="18.75">
      <c r="A37" s="79"/>
      <c r="B37" s="72" t="s">
        <v>547</v>
      </c>
      <c r="C37" s="39" t="s">
        <v>280</v>
      </c>
      <c r="D37" s="187">
        <f>SUM(D38:D56)</f>
        <v>0</v>
      </c>
      <c r="E37" s="39" t="s">
        <v>280</v>
      </c>
      <c r="F37" s="221">
        <f>SUM(F39:F55)</f>
        <v>1830054</v>
      </c>
    </row>
    <row r="38" spans="1:6" ht="18.75">
      <c r="A38" s="79"/>
      <c r="B38" s="72" t="s">
        <v>161</v>
      </c>
      <c r="C38" s="84"/>
      <c r="D38" s="188"/>
      <c r="E38" s="84"/>
      <c r="F38" s="274"/>
    </row>
    <row r="39" spans="1:6" ht="18.75">
      <c r="A39" s="79"/>
      <c r="B39" s="198" t="s">
        <v>116</v>
      </c>
      <c r="C39" s="84"/>
      <c r="D39" s="188"/>
      <c r="E39" s="84">
        <v>1</v>
      </c>
      <c r="F39" s="274">
        <v>87000</v>
      </c>
    </row>
    <row r="40" spans="1:6" ht="18.75">
      <c r="A40" s="79"/>
      <c r="B40" s="198" t="s">
        <v>117</v>
      </c>
      <c r="C40" s="84"/>
      <c r="D40" s="188"/>
      <c r="E40" s="84">
        <v>1</v>
      </c>
      <c r="F40" s="274">
        <v>52000</v>
      </c>
    </row>
    <row r="41" spans="1:6" ht="18.75">
      <c r="A41" s="79"/>
      <c r="B41" s="198" t="s">
        <v>118</v>
      </c>
      <c r="C41" s="84"/>
      <c r="D41" s="188"/>
      <c r="E41" s="84">
        <v>1</v>
      </c>
      <c r="F41" s="274">
        <v>74400</v>
      </c>
    </row>
    <row r="42" spans="1:6" ht="18.75">
      <c r="A42" s="79"/>
      <c r="B42" s="198" t="s">
        <v>119</v>
      </c>
      <c r="C42" s="84"/>
      <c r="D42" s="188"/>
      <c r="E42" s="84">
        <v>1</v>
      </c>
      <c r="F42" s="222">
        <v>13750</v>
      </c>
    </row>
    <row r="43" spans="1:6" ht="18.75">
      <c r="A43" s="79"/>
      <c r="B43" s="198" t="s">
        <v>120</v>
      </c>
      <c r="C43" s="84"/>
      <c r="D43" s="188"/>
      <c r="E43" s="84">
        <v>2</v>
      </c>
      <c r="F43" s="222">
        <v>220000</v>
      </c>
    </row>
    <row r="44" spans="1:6" ht="18.75">
      <c r="A44" s="79"/>
      <c r="B44" s="198" t="s">
        <v>121</v>
      </c>
      <c r="C44" s="84"/>
      <c r="D44" s="188"/>
      <c r="E44" s="84">
        <v>1</v>
      </c>
      <c r="F44" s="222">
        <v>2000</v>
      </c>
    </row>
    <row r="45" spans="1:6" ht="18.75">
      <c r="A45" s="79"/>
      <c r="B45" s="198" t="s">
        <v>122</v>
      </c>
      <c r="C45" s="84"/>
      <c r="D45" s="188"/>
      <c r="E45" s="84">
        <v>1</v>
      </c>
      <c r="F45" s="222">
        <v>60000</v>
      </c>
    </row>
    <row r="46" spans="1:6" ht="18.75">
      <c r="A46" s="79"/>
      <c r="B46" s="199" t="s">
        <v>123</v>
      </c>
      <c r="C46" s="84"/>
      <c r="D46" s="188"/>
      <c r="E46" s="84">
        <v>4</v>
      </c>
      <c r="F46" s="222">
        <f>276491.31-176491.31</f>
        <v>100000</v>
      </c>
    </row>
    <row r="47" spans="1:10" ht="18.75">
      <c r="A47" s="79"/>
      <c r="B47" s="199" t="s">
        <v>124</v>
      </c>
      <c r="C47" s="84"/>
      <c r="D47" s="188"/>
      <c r="E47" s="84">
        <v>5</v>
      </c>
      <c r="F47" s="274">
        <v>200000</v>
      </c>
      <c r="G47" s="22"/>
      <c r="H47" s="22"/>
      <c r="I47" s="22"/>
      <c r="J47" s="22"/>
    </row>
    <row r="48" spans="1:6" ht="18.75">
      <c r="A48" s="79"/>
      <c r="B48" s="199" t="s">
        <v>125</v>
      </c>
      <c r="C48" s="84"/>
      <c r="D48" s="188"/>
      <c r="E48" s="84">
        <v>1</v>
      </c>
      <c r="F48" s="222">
        <v>25000</v>
      </c>
    </row>
    <row r="49" spans="1:6" ht="18.75">
      <c r="A49" s="79"/>
      <c r="B49" s="198" t="s">
        <v>126</v>
      </c>
      <c r="C49" s="84"/>
      <c r="D49" s="188"/>
      <c r="E49" s="84">
        <v>2</v>
      </c>
      <c r="F49" s="222">
        <v>200000</v>
      </c>
    </row>
    <row r="50" spans="1:6" ht="18.75">
      <c r="A50" s="79"/>
      <c r="B50" s="198" t="s">
        <v>127</v>
      </c>
      <c r="C50" s="84"/>
      <c r="D50" s="188"/>
      <c r="E50" s="84">
        <v>1</v>
      </c>
      <c r="F50" s="222">
        <v>10000</v>
      </c>
    </row>
    <row r="51" spans="1:6" ht="37.5">
      <c r="A51" s="79"/>
      <c r="B51" s="198" t="s">
        <v>128</v>
      </c>
      <c r="C51" s="84"/>
      <c r="D51" s="188"/>
      <c r="E51" s="84">
        <v>1</v>
      </c>
      <c r="F51" s="222">
        <v>60000</v>
      </c>
    </row>
    <row r="52" spans="1:6" ht="18.75">
      <c r="A52" s="79"/>
      <c r="B52" s="198" t="s">
        <v>129</v>
      </c>
      <c r="C52" s="84"/>
      <c r="D52" s="188"/>
      <c r="E52" s="84">
        <v>1</v>
      </c>
      <c r="F52" s="222">
        <v>10000</v>
      </c>
    </row>
    <row r="53" spans="1:6" ht="18.75">
      <c r="A53" s="79"/>
      <c r="B53" s="198" t="s">
        <v>130</v>
      </c>
      <c r="C53" s="84"/>
      <c r="D53" s="188"/>
      <c r="E53" s="84">
        <v>1</v>
      </c>
      <c r="F53" s="222">
        <v>16800</v>
      </c>
    </row>
    <row r="54" spans="1:6" ht="18.75">
      <c r="A54" s="79"/>
      <c r="B54" s="198" t="s">
        <v>131</v>
      </c>
      <c r="C54" s="84"/>
      <c r="D54" s="188"/>
      <c r="E54" s="84">
        <v>2</v>
      </c>
      <c r="F54" s="222">
        <v>99104</v>
      </c>
    </row>
    <row r="55" spans="1:6" ht="18.75">
      <c r="A55" s="79"/>
      <c r="B55" s="198" t="s">
        <v>132</v>
      </c>
      <c r="C55" s="84"/>
      <c r="D55" s="188"/>
      <c r="E55" s="84">
        <v>2</v>
      </c>
      <c r="F55" s="222">
        <v>600000</v>
      </c>
    </row>
    <row r="56" spans="1:6" ht="21" customHeight="1">
      <c r="A56" s="79"/>
      <c r="B56" s="69" t="s">
        <v>281</v>
      </c>
      <c r="C56" s="91" t="s">
        <v>280</v>
      </c>
      <c r="D56" s="189">
        <f>SUM(D57:D58)</f>
        <v>0</v>
      </c>
      <c r="E56" s="91" t="s">
        <v>280</v>
      </c>
      <c r="F56" s="221">
        <f>F37+F20+F16+F12</f>
        <v>7010054</v>
      </c>
    </row>
    <row r="59" spans="2:6" s="3" customFormat="1" ht="18.75">
      <c r="B59" s="90" t="s">
        <v>677</v>
      </c>
      <c r="C59" s="3" t="s">
        <v>579</v>
      </c>
      <c r="E59" s="176" t="s">
        <v>648</v>
      </c>
      <c r="F59" s="61"/>
    </row>
    <row r="60" spans="2:6" s="33" customFormat="1" ht="15.75">
      <c r="B60" s="1" t="s">
        <v>675</v>
      </c>
      <c r="C60" s="60" t="s">
        <v>580</v>
      </c>
      <c r="E60" s="60" t="s">
        <v>622</v>
      </c>
      <c r="F60" s="309"/>
    </row>
  </sheetData>
  <sheetProtection/>
  <mergeCells count="9">
    <mergeCell ref="C9:D9"/>
    <mergeCell ref="E9:F9"/>
    <mergeCell ref="A3:F3"/>
    <mergeCell ref="A6:F6"/>
    <mergeCell ref="A7:F7"/>
    <mergeCell ref="A9:A10"/>
    <mergeCell ref="B9:B10"/>
    <mergeCell ref="A5:F5"/>
    <mergeCell ref="B4:F4"/>
  </mergeCells>
  <printOptions/>
  <pageMargins left="0.7086614173228347" right="0.27" top="0.16" bottom="0.31" header="0.31496062992125984" footer="0.31496062992125984"/>
  <pageSetup fitToHeight="1" fitToWidth="1" horizontalDpi="600" verticalDpi="600" orientation="landscape" paperSize="9" scale="52" r:id="rId1"/>
</worksheet>
</file>

<file path=xl/worksheets/sheet26.xml><?xml version="1.0" encoding="utf-8"?>
<worksheet xmlns="http://schemas.openxmlformats.org/spreadsheetml/2006/main" xmlns:r="http://schemas.openxmlformats.org/officeDocument/2006/relationships">
  <sheetPr>
    <tabColor indexed="33"/>
  </sheetPr>
  <dimension ref="A1:J40"/>
  <sheetViews>
    <sheetView zoomScale="75" zoomScaleNormal="75" workbookViewId="0" topLeftCell="A1">
      <selection activeCell="F26" sqref="F26:F27"/>
    </sheetView>
  </sheetViews>
  <sheetFormatPr defaultColWidth="9.140625" defaultRowHeight="15"/>
  <cols>
    <col min="1" max="1" width="8.140625" style="0" customWidth="1"/>
    <col min="2" max="2" width="103.57421875" style="0" customWidth="1"/>
    <col min="3" max="3" width="25.8515625" style="0" customWidth="1"/>
    <col min="4" max="4" width="23.57421875" style="0" customWidth="1"/>
    <col min="5" max="5" width="32.7109375" style="0" customWidth="1"/>
    <col min="6" max="6" width="31.421875" style="94" customWidth="1"/>
  </cols>
  <sheetData>
    <row r="1" ht="18.75">
      <c r="F1" s="11" t="s">
        <v>381</v>
      </c>
    </row>
    <row r="3" spans="1:6" ht="20.25" customHeight="1">
      <c r="A3" s="521" t="s">
        <v>342</v>
      </c>
      <c r="B3" s="521"/>
      <c r="C3" s="521"/>
      <c r="D3" s="521"/>
      <c r="E3" s="521"/>
      <c r="F3" s="521"/>
    </row>
    <row r="4" spans="1:6" ht="20.25" customHeight="1">
      <c r="A4" s="138"/>
      <c r="B4" s="486" t="s">
        <v>657</v>
      </c>
      <c r="C4" s="486"/>
      <c r="D4" s="486"/>
      <c r="E4" s="486"/>
      <c r="F4" s="486"/>
    </row>
    <row r="5" spans="1:6" ht="20.25" customHeight="1">
      <c r="A5" s="520" t="s">
        <v>468</v>
      </c>
      <c r="B5" s="520"/>
      <c r="C5" s="520"/>
      <c r="D5" s="520"/>
      <c r="E5" s="520"/>
      <c r="F5" s="520"/>
    </row>
    <row r="6" spans="1:6" s="63" customFormat="1" ht="27.75">
      <c r="A6" s="316"/>
      <c r="B6" s="528" t="s">
        <v>671</v>
      </c>
      <c r="C6" s="528"/>
      <c r="D6" s="528"/>
      <c r="E6" s="528"/>
      <c r="F6" s="528"/>
    </row>
    <row r="7" spans="1:6" s="63" customFormat="1" ht="24.75" customHeight="1">
      <c r="A7" s="527" t="s">
        <v>377</v>
      </c>
      <c r="B7" s="527"/>
      <c r="C7" s="527"/>
      <c r="D7" s="527"/>
      <c r="E7" s="527"/>
      <c r="F7" s="527"/>
    </row>
    <row r="8" spans="2:3" ht="15.75">
      <c r="B8" s="99"/>
      <c r="C8" s="99"/>
    </row>
    <row r="9" spans="1:6" ht="18.75">
      <c r="A9" s="479" t="s">
        <v>293</v>
      </c>
      <c r="B9" s="479" t="s">
        <v>292</v>
      </c>
      <c r="C9" s="532" t="s">
        <v>378</v>
      </c>
      <c r="D9" s="533"/>
      <c r="E9" s="534" t="s">
        <v>379</v>
      </c>
      <c r="F9" s="533"/>
    </row>
    <row r="10" spans="1:6" ht="37.5">
      <c r="A10" s="479"/>
      <c r="B10" s="479"/>
      <c r="C10" s="105" t="s">
        <v>341</v>
      </c>
      <c r="D10" s="39" t="s">
        <v>340</v>
      </c>
      <c r="E10" s="39" t="s">
        <v>341</v>
      </c>
      <c r="F10" s="39" t="s">
        <v>340</v>
      </c>
    </row>
    <row r="11" spans="1:6" ht="18.75">
      <c r="A11" s="92">
        <v>1</v>
      </c>
      <c r="B11" s="92">
        <v>2</v>
      </c>
      <c r="C11" s="84">
        <v>3</v>
      </c>
      <c r="D11" s="84">
        <v>4</v>
      </c>
      <c r="E11" s="84">
        <v>5</v>
      </c>
      <c r="F11" s="84">
        <v>6</v>
      </c>
    </row>
    <row r="12" spans="1:6" ht="39.75" customHeight="1">
      <c r="A12" s="79"/>
      <c r="B12" s="72" t="s">
        <v>339</v>
      </c>
      <c r="C12" s="39" t="s">
        <v>280</v>
      </c>
      <c r="D12" s="187">
        <f>SUM(D13:D14)</f>
        <v>0</v>
      </c>
      <c r="E12" s="39" t="s">
        <v>280</v>
      </c>
      <c r="F12" s="221">
        <f>SUM(F13:F14)</f>
        <v>0</v>
      </c>
    </row>
    <row r="13" spans="1:6" ht="18.75">
      <c r="A13" s="79"/>
      <c r="B13" s="72" t="s">
        <v>546</v>
      </c>
      <c r="C13" s="84"/>
      <c r="D13" s="188"/>
      <c r="E13" s="84"/>
      <c r="F13" s="222"/>
    </row>
    <row r="14" spans="1:6" ht="18.75">
      <c r="A14" s="79"/>
      <c r="B14" s="198"/>
      <c r="C14" s="84"/>
      <c r="D14" s="188"/>
      <c r="E14" s="84"/>
      <c r="F14" s="274"/>
    </row>
    <row r="15" spans="1:6" ht="21" customHeight="1">
      <c r="A15" s="79"/>
      <c r="B15" s="72" t="s">
        <v>338</v>
      </c>
      <c r="C15" s="39" t="s">
        <v>280</v>
      </c>
      <c r="D15" s="187">
        <f>SUM(D16:D17)</f>
        <v>0</v>
      </c>
      <c r="E15" s="39" t="s">
        <v>280</v>
      </c>
      <c r="F15" s="221">
        <f>SUM(F16:F17)</f>
        <v>0</v>
      </c>
    </row>
    <row r="16" spans="1:6" ht="18.75">
      <c r="A16" s="79"/>
      <c r="B16" s="72" t="s">
        <v>546</v>
      </c>
      <c r="C16" s="84"/>
      <c r="D16" s="188"/>
      <c r="E16" s="84"/>
      <c r="F16" s="222"/>
    </row>
    <row r="17" spans="1:6" ht="18.75">
      <c r="A17" s="79"/>
      <c r="B17" s="214"/>
      <c r="C17" s="84"/>
      <c r="D17" s="188"/>
      <c r="E17" s="84"/>
      <c r="F17" s="274"/>
    </row>
    <row r="18" spans="1:6" ht="37.5" customHeight="1">
      <c r="A18" s="79"/>
      <c r="B18" s="72" t="s">
        <v>337</v>
      </c>
      <c r="C18" s="39" t="s">
        <v>280</v>
      </c>
      <c r="D18" s="187">
        <f>SUM(D19:D20)</f>
        <v>0</v>
      </c>
      <c r="E18" s="39" t="s">
        <v>280</v>
      </c>
      <c r="F18" s="221">
        <f>SUM(F19:F20)</f>
        <v>0</v>
      </c>
    </row>
    <row r="19" spans="1:6" ht="18.75">
      <c r="A19" s="79"/>
      <c r="B19" s="72" t="s">
        <v>161</v>
      </c>
      <c r="C19" s="84"/>
      <c r="D19" s="188"/>
      <c r="E19" s="84"/>
      <c r="F19" s="222"/>
    </row>
    <row r="20" spans="1:6" ht="18.75">
      <c r="A20" s="79"/>
      <c r="B20" s="72"/>
      <c r="C20" s="84"/>
      <c r="D20" s="188"/>
      <c r="E20" s="84"/>
      <c r="F20" s="222"/>
    </row>
    <row r="21" spans="1:6" ht="18" customHeight="1">
      <c r="A21" s="79"/>
      <c r="B21" s="72" t="s">
        <v>336</v>
      </c>
      <c r="C21" s="39" t="s">
        <v>280</v>
      </c>
      <c r="D21" s="187">
        <f>SUM(D22:D23)</f>
        <v>0</v>
      </c>
      <c r="E21" s="39" t="s">
        <v>280</v>
      </c>
      <c r="F21" s="223">
        <f>SUM(F22:F23)</f>
        <v>0</v>
      </c>
    </row>
    <row r="22" spans="1:6" ht="18.75">
      <c r="A22" s="79"/>
      <c r="B22" s="72" t="s">
        <v>161</v>
      </c>
      <c r="C22" s="84"/>
      <c r="D22" s="188"/>
      <c r="E22" s="84"/>
      <c r="F22" s="222"/>
    </row>
    <row r="23" spans="1:6" ht="18.75">
      <c r="A23" s="79"/>
      <c r="B23" s="72"/>
      <c r="C23" s="84"/>
      <c r="D23" s="188"/>
      <c r="E23" s="84"/>
      <c r="F23" s="222"/>
    </row>
    <row r="24" spans="1:6" ht="18.75">
      <c r="A24" s="79"/>
      <c r="B24" s="72" t="s">
        <v>547</v>
      </c>
      <c r="C24" s="39" t="s">
        <v>280</v>
      </c>
      <c r="D24" s="187">
        <f>SUM(D25:D36)</f>
        <v>0</v>
      </c>
      <c r="E24" s="39" t="s">
        <v>280</v>
      </c>
      <c r="F24" s="221">
        <f>SUM(F26:F35)</f>
        <v>209372.41999999998</v>
      </c>
    </row>
    <row r="25" spans="1:6" ht="18.75">
      <c r="A25" s="79"/>
      <c r="B25" s="72" t="s">
        <v>161</v>
      </c>
      <c r="C25" s="84"/>
      <c r="D25" s="188"/>
      <c r="E25" s="84"/>
      <c r="F25" s="274"/>
    </row>
    <row r="26" spans="1:6" ht="18.75">
      <c r="A26" s="79"/>
      <c r="B26" s="199" t="s">
        <v>123</v>
      </c>
      <c r="C26" s="84"/>
      <c r="D26" s="188"/>
      <c r="E26" s="84">
        <v>2</v>
      </c>
      <c r="F26" s="222">
        <v>176491.31</v>
      </c>
    </row>
    <row r="27" spans="1:10" ht="18.75">
      <c r="A27" s="79"/>
      <c r="B27" s="199" t="s">
        <v>124</v>
      </c>
      <c r="C27" s="84"/>
      <c r="D27" s="188"/>
      <c r="E27" s="84">
        <v>2</v>
      </c>
      <c r="F27" s="274">
        <v>32881.11</v>
      </c>
      <c r="G27" s="22"/>
      <c r="H27" s="22"/>
      <c r="I27" s="22"/>
      <c r="J27" s="22"/>
    </row>
    <row r="28" spans="1:6" ht="18.75" hidden="1">
      <c r="A28" s="79"/>
      <c r="B28" s="199" t="s">
        <v>125</v>
      </c>
      <c r="C28" s="84"/>
      <c r="D28" s="188"/>
      <c r="E28" s="84"/>
      <c r="F28" s="222"/>
    </row>
    <row r="29" spans="1:6" ht="18.75" hidden="1">
      <c r="A29" s="79"/>
      <c r="B29" s="198" t="s">
        <v>126</v>
      </c>
      <c r="C29" s="84"/>
      <c r="D29" s="188"/>
      <c r="E29" s="84"/>
      <c r="F29" s="222"/>
    </row>
    <row r="30" spans="1:6" ht="18.75" hidden="1">
      <c r="A30" s="79"/>
      <c r="B30" s="198" t="s">
        <v>127</v>
      </c>
      <c r="C30" s="84"/>
      <c r="D30" s="188"/>
      <c r="E30" s="84"/>
      <c r="F30" s="222"/>
    </row>
    <row r="31" spans="1:6" ht="37.5" hidden="1">
      <c r="A31" s="79"/>
      <c r="B31" s="198" t="s">
        <v>128</v>
      </c>
      <c r="C31" s="84"/>
      <c r="D31" s="188"/>
      <c r="E31" s="84"/>
      <c r="F31" s="222"/>
    </row>
    <row r="32" spans="1:6" ht="18.75" hidden="1">
      <c r="A32" s="79"/>
      <c r="B32" s="198" t="s">
        <v>129</v>
      </c>
      <c r="C32" s="84"/>
      <c r="D32" s="188"/>
      <c r="E32" s="84"/>
      <c r="F32" s="222"/>
    </row>
    <row r="33" spans="1:6" ht="18.75" hidden="1">
      <c r="A33" s="79"/>
      <c r="B33" s="198" t="s">
        <v>130</v>
      </c>
      <c r="C33" s="84"/>
      <c r="D33" s="188"/>
      <c r="E33" s="84"/>
      <c r="F33" s="222"/>
    </row>
    <row r="34" spans="1:6" ht="18.75" hidden="1">
      <c r="A34" s="79"/>
      <c r="B34" s="198" t="s">
        <v>131</v>
      </c>
      <c r="C34" s="84"/>
      <c r="D34" s="188"/>
      <c r="E34" s="84"/>
      <c r="F34" s="222"/>
    </row>
    <row r="35" spans="1:6" ht="18.75" hidden="1">
      <c r="A35" s="79"/>
      <c r="B35" s="198" t="s">
        <v>132</v>
      </c>
      <c r="C35" s="84"/>
      <c r="D35" s="188"/>
      <c r="E35" s="84"/>
      <c r="F35" s="222"/>
    </row>
    <row r="36" spans="1:6" ht="21" customHeight="1">
      <c r="A36" s="79"/>
      <c r="B36" s="69" t="s">
        <v>281</v>
      </c>
      <c r="C36" s="91" t="s">
        <v>280</v>
      </c>
      <c r="D36" s="189">
        <f>SUM(D37:D38)</f>
        <v>0</v>
      </c>
      <c r="E36" s="91" t="s">
        <v>280</v>
      </c>
      <c r="F36" s="221">
        <f>F24+F18+F15+F12</f>
        <v>209372.41999999998</v>
      </c>
    </row>
    <row r="39" spans="2:6" s="3" customFormat="1" ht="18.75">
      <c r="B39" s="90" t="s">
        <v>677</v>
      </c>
      <c r="C39" s="3" t="s">
        <v>579</v>
      </c>
      <c r="E39" s="176" t="s">
        <v>648</v>
      </c>
      <c r="F39" s="61"/>
    </row>
    <row r="40" spans="2:6" s="33" customFormat="1" ht="15.75">
      <c r="B40" s="1" t="s">
        <v>675</v>
      </c>
      <c r="C40" s="60" t="s">
        <v>580</v>
      </c>
      <c r="E40" s="60" t="s">
        <v>622</v>
      </c>
      <c r="F40" s="309"/>
    </row>
  </sheetData>
  <mergeCells count="9">
    <mergeCell ref="A7:F7"/>
    <mergeCell ref="A9:A10"/>
    <mergeCell ref="B9:B10"/>
    <mergeCell ref="C9:D9"/>
    <mergeCell ref="E9:F9"/>
    <mergeCell ref="A3:F3"/>
    <mergeCell ref="B4:F4"/>
    <mergeCell ref="A5:F5"/>
    <mergeCell ref="B6:F6"/>
  </mergeCells>
  <printOptions/>
  <pageMargins left="0.23" right="0.2" top="0.24" bottom="0.17" header="0.5" footer="0.5"/>
  <pageSetup horizontalDpi="600" verticalDpi="600" orientation="landscape" paperSize="9" scale="63" r:id="rId1"/>
</worksheet>
</file>

<file path=xl/worksheets/sheet27.xml><?xml version="1.0" encoding="utf-8"?>
<worksheet xmlns="http://schemas.openxmlformats.org/spreadsheetml/2006/main" xmlns:r="http://schemas.openxmlformats.org/officeDocument/2006/relationships">
  <sheetPr>
    <tabColor indexed="34"/>
  </sheetPr>
  <dimension ref="A1:J233"/>
  <sheetViews>
    <sheetView zoomScale="75" zoomScaleNormal="75" workbookViewId="0" topLeftCell="A156">
      <selection activeCell="F220" sqref="F220"/>
    </sheetView>
  </sheetViews>
  <sheetFormatPr defaultColWidth="9.140625" defaultRowHeight="15"/>
  <cols>
    <col min="1" max="1" width="8.140625" style="0" customWidth="1"/>
    <col min="2" max="2" width="103.57421875" style="0" customWidth="1"/>
    <col min="3" max="3" width="25.8515625" style="0" customWidth="1"/>
    <col min="4" max="4" width="23.57421875" style="0" customWidth="1"/>
    <col min="5" max="5" width="32.7109375" style="0" customWidth="1"/>
    <col min="6" max="6" width="31.421875" style="94" customWidth="1"/>
  </cols>
  <sheetData>
    <row r="1" ht="18.75">
      <c r="F1" s="11" t="s">
        <v>381</v>
      </c>
    </row>
    <row r="3" spans="1:6" ht="20.25" customHeight="1">
      <c r="A3" s="521" t="s">
        <v>342</v>
      </c>
      <c r="B3" s="521"/>
      <c r="C3" s="521"/>
      <c r="D3" s="521"/>
      <c r="E3" s="521"/>
      <c r="F3" s="521"/>
    </row>
    <row r="4" spans="1:6" ht="20.25" customHeight="1">
      <c r="A4" s="138"/>
      <c r="B4" s="486" t="s">
        <v>657</v>
      </c>
      <c r="C4" s="486"/>
      <c r="D4" s="486"/>
      <c r="E4" s="486"/>
      <c r="F4" s="486"/>
    </row>
    <row r="5" spans="1:6" ht="20.25" customHeight="1">
      <c r="A5" s="520" t="s">
        <v>468</v>
      </c>
      <c r="B5" s="520"/>
      <c r="C5" s="520"/>
      <c r="D5" s="520"/>
      <c r="E5" s="520"/>
      <c r="F5" s="520"/>
    </row>
    <row r="6" spans="1:6" s="63" customFormat="1" ht="27.75">
      <c r="A6" s="316"/>
      <c r="B6" s="528" t="s">
        <v>536</v>
      </c>
      <c r="C6" s="528"/>
      <c r="D6" s="528"/>
      <c r="E6" s="528"/>
      <c r="F6" s="528"/>
    </row>
    <row r="7" spans="1:6" s="63" customFormat="1" ht="24.75" customHeight="1">
      <c r="A7" s="527" t="s">
        <v>377</v>
      </c>
      <c r="B7" s="527"/>
      <c r="C7" s="527"/>
      <c r="D7" s="527"/>
      <c r="E7" s="527"/>
      <c r="F7" s="527"/>
    </row>
    <row r="8" spans="2:3" ht="15.75">
      <c r="B8" s="99"/>
      <c r="C8" s="99"/>
    </row>
    <row r="9" spans="1:6" ht="18.75">
      <c r="A9" s="479" t="s">
        <v>293</v>
      </c>
      <c r="B9" s="479" t="s">
        <v>292</v>
      </c>
      <c r="C9" s="532" t="s">
        <v>378</v>
      </c>
      <c r="D9" s="533"/>
      <c r="E9" s="534" t="s">
        <v>379</v>
      </c>
      <c r="F9" s="533"/>
    </row>
    <row r="10" spans="1:6" ht="37.5">
      <c r="A10" s="479"/>
      <c r="B10" s="479"/>
      <c r="C10" s="105" t="s">
        <v>341</v>
      </c>
      <c r="D10" s="39" t="s">
        <v>340</v>
      </c>
      <c r="E10" s="39" t="s">
        <v>341</v>
      </c>
      <c r="F10" s="39" t="s">
        <v>340</v>
      </c>
    </row>
    <row r="11" spans="1:6" ht="18.75">
      <c r="A11" s="92">
        <v>1</v>
      </c>
      <c r="B11" s="92">
        <v>2</v>
      </c>
      <c r="C11" s="84">
        <v>3</v>
      </c>
      <c r="D11" s="84">
        <v>4</v>
      </c>
      <c r="E11" s="84">
        <v>5</v>
      </c>
      <c r="F11" s="84">
        <v>6</v>
      </c>
    </row>
    <row r="12" spans="1:6" ht="39.75" customHeight="1">
      <c r="A12" s="79"/>
      <c r="B12" s="72" t="s">
        <v>339</v>
      </c>
      <c r="C12" s="39" t="s">
        <v>280</v>
      </c>
      <c r="D12" s="187">
        <f>SUM(D13:D15)</f>
        <v>0</v>
      </c>
      <c r="E12" s="39" t="s">
        <v>280</v>
      </c>
      <c r="F12" s="221">
        <f>SUM(F13:F15)</f>
        <v>0</v>
      </c>
    </row>
    <row r="13" spans="1:6" ht="18.75">
      <c r="A13" s="79"/>
      <c r="B13" s="72" t="s">
        <v>546</v>
      </c>
      <c r="C13" s="84"/>
      <c r="D13" s="188"/>
      <c r="E13" s="84"/>
      <c r="F13" s="222"/>
    </row>
    <row r="14" spans="1:6" ht="18.75">
      <c r="A14" s="79"/>
      <c r="B14" s="198"/>
      <c r="C14" s="84"/>
      <c r="D14" s="188"/>
      <c r="E14" s="84"/>
      <c r="F14" s="274"/>
    </row>
    <row r="15" spans="1:6" ht="18.75" hidden="1">
      <c r="A15" s="79"/>
      <c r="B15" s="81"/>
      <c r="C15" s="84"/>
      <c r="D15" s="188"/>
      <c r="E15" s="84"/>
      <c r="F15" s="222"/>
    </row>
    <row r="16" spans="1:6" ht="21" customHeight="1">
      <c r="A16" s="79"/>
      <c r="B16" s="72" t="s">
        <v>338</v>
      </c>
      <c r="C16" s="39" t="s">
        <v>280</v>
      </c>
      <c r="D16" s="187">
        <f>SUM(D17:D18)</f>
        <v>0</v>
      </c>
      <c r="E16" s="39" t="s">
        <v>280</v>
      </c>
      <c r="F16" s="221">
        <f>SUM(F17:F18)</f>
        <v>0</v>
      </c>
    </row>
    <row r="17" spans="1:6" ht="18.75">
      <c r="A17" s="79"/>
      <c r="B17" s="72" t="s">
        <v>546</v>
      </c>
      <c r="C17" s="84"/>
      <c r="D17" s="188"/>
      <c r="E17" s="84"/>
      <c r="F17" s="222"/>
    </row>
    <row r="18" spans="1:6" ht="18.75">
      <c r="A18" s="79"/>
      <c r="B18" s="214"/>
      <c r="C18" s="84"/>
      <c r="D18" s="188"/>
      <c r="E18" s="84"/>
      <c r="F18" s="274"/>
    </row>
    <row r="19" spans="1:6" ht="37.5" customHeight="1">
      <c r="A19" s="79"/>
      <c r="B19" s="72" t="s">
        <v>337</v>
      </c>
      <c r="C19" s="39" t="s">
        <v>280</v>
      </c>
      <c r="D19" s="187">
        <f>SUM(D20:D21)</f>
        <v>0</v>
      </c>
      <c r="E19" s="39" t="s">
        <v>280</v>
      </c>
      <c r="F19" s="221">
        <f>SUM(F20:F21)</f>
        <v>0</v>
      </c>
    </row>
    <row r="20" spans="1:6" ht="18.75">
      <c r="A20" s="79"/>
      <c r="B20" s="72" t="s">
        <v>161</v>
      </c>
      <c r="C20" s="84"/>
      <c r="D20" s="188"/>
      <c r="E20" s="84"/>
      <c r="F20" s="222"/>
    </row>
    <row r="21" spans="1:6" ht="18.75">
      <c r="A21" s="79"/>
      <c r="B21" s="219"/>
      <c r="C21" s="84"/>
      <c r="D21" s="188"/>
      <c r="E21" s="84"/>
      <c r="F21" s="222"/>
    </row>
    <row r="22" spans="1:6" ht="18" customHeight="1">
      <c r="A22" s="79"/>
      <c r="B22" s="72" t="s">
        <v>336</v>
      </c>
      <c r="C22" s="39" t="s">
        <v>280</v>
      </c>
      <c r="D22" s="187">
        <f>SUM(D23:D25)</f>
        <v>0</v>
      </c>
      <c r="E22" s="39" t="s">
        <v>280</v>
      </c>
      <c r="F22" s="223">
        <f>SUM(F23:F25)</f>
        <v>0</v>
      </c>
    </row>
    <row r="23" spans="1:6" ht="18.75">
      <c r="A23" s="79"/>
      <c r="B23" s="72" t="s">
        <v>161</v>
      </c>
      <c r="C23" s="84"/>
      <c r="D23" s="188"/>
      <c r="E23" s="84"/>
      <c r="F23" s="222"/>
    </row>
    <row r="24" spans="1:6" ht="18.75" hidden="1">
      <c r="A24" s="79"/>
      <c r="B24" s="72"/>
      <c r="C24" s="84"/>
      <c r="D24" s="188"/>
      <c r="E24" s="84"/>
      <c r="F24" s="222"/>
    </row>
    <row r="25" spans="1:6" ht="18.75" hidden="1">
      <c r="A25" s="79"/>
      <c r="B25" s="72"/>
      <c r="C25" s="84"/>
      <c r="D25" s="188"/>
      <c r="E25" s="84"/>
      <c r="F25" s="222"/>
    </row>
    <row r="26" spans="1:6" ht="18.75" hidden="1">
      <c r="A26" s="79"/>
      <c r="B26" s="72"/>
      <c r="C26" s="84"/>
      <c r="D26" s="188"/>
      <c r="E26" s="84"/>
      <c r="F26" s="222"/>
    </row>
    <row r="27" spans="1:6" ht="18.75">
      <c r="A27" s="79"/>
      <c r="B27" s="72" t="s">
        <v>547</v>
      </c>
      <c r="C27" s="39" t="s">
        <v>280</v>
      </c>
      <c r="D27" s="187">
        <f>SUM(D28:D46)</f>
        <v>0</v>
      </c>
      <c r="E27" s="39" t="s">
        <v>280</v>
      </c>
      <c r="F27" s="221">
        <f>SUM(F29:F45)</f>
        <v>10600</v>
      </c>
    </row>
    <row r="28" spans="1:6" ht="18.75">
      <c r="A28" s="79"/>
      <c r="B28" s="72" t="s">
        <v>161</v>
      </c>
      <c r="C28" s="84"/>
      <c r="D28" s="188"/>
      <c r="E28" s="84"/>
      <c r="F28" s="274"/>
    </row>
    <row r="29" spans="1:6" ht="18.75" hidden="1">
      <c r="A29" s="79"/>
      <c r="B29" s="220"/>
      <c r="C29" s="84"/>
      <c r="D29" s="188"/>
      <c r="E29" s="84"/>
      <c r="F29" s="274"/>
    </row>
    <row r="30" spans="1:6" ht="18.75" hidden="1">
      <c r="A30" s="79"/>
      <c r="B30" s="198"/>
      <c r="C30" s="84"/>
      <c r="D30" s="188"/>
      <c r="E30" s="84"/>
      <c r="F30" s="274"/>
    </row>
    <row r="31" spans="1:6" ht="18.75" hidden="1">
      <c r="A31" s="79"/>
      <c r="B31" s="198"/>
      <c r="C31" s="84"/>
      <c r="D31" s="188"/>
      <c r="E31" s="84"/>
      <c r="F31" s="274"/>
    </row>
    <row r="32" spans="1:6" ht="18.75" hidden="1">
      <c r="A32" s="79"/>
      <c r="B32" s="198"/>
      <c r="C32" s="84"/>
      <c r="D32" s="188"/>
      <c r="E32" s="84"/>
      <c r="F32" s="274"/>
    </row>
    <row r="33" spans="1:6" ht="18.75" hidden="1">
      <c r="A33" s="79"/>
      <c r="B33" s="198"/>
      <c r="C33" s="84"/>
      <c r="D33" s="188"/>
      <c r="E33" s="84"/>
      <c r="F33" s="222"/>
    </row>
    <row r="34" spans="1:6" ht="18.75" hidden="1">
      <c r="A34" s="79"/>
      <c r="B34" s="198"/>
      <c r="C34" s="84"/>
      <c r="D34" s="188"/>
      <c r="E34" s="84"/>
      <c r="F34" s="222"/>
    </row>
    <row r="35" spans="1:6" ht="18.75" hidden="1">
      <c r="A35" s="79"/>
      <c r="B35" s="198"/>
      <c r="C35" s="84"/>
      <c r="D35" s="188"/>
      <c r="E35" s="84"/>
      <c r="F35" s="222"/>
    </row>
    <row r="36" spans="1:6" ht="18.75" hidden="1">
      <c r="A36" s="79"/>
      <c r="B36" s="198"/>
      <c r="C36" s="84"/>
      <c r="D36" s="188"/>
      <c r="E36" s="84"/>
      <c r="F36" s="222"/>
    </row>
    <row r="37" spans="1:10" ht="18.75">
      <c r="A37" s="79"/>
      <c r="B37" s="199" t="s">
        <v>124</v>
      </c>
      <c r="C37" s="84"/>
      <c r="D37" s="188"/>
      <c r="E37" s="84">
        <v>2</v>
      </c>
      <c r="F37" s="274">
        <v>10600</v>
      </c>
      <c r="G37" s="22"/>
      <c r="H37" s="22"/>
      <c r="I37" s="22"/>
      <c r="J37" s="22"/>
    </row>
    <row r="38" spans="1:6" ht="18.75" hidden="1">
      <c r="A38" s="79"/>
      <c r="B38" s="199" t="s">
        <v>125</v>
      </c>
      <c r="C38" s="84"/>
      <c r="D38" s="188"/>
      <c r="E38" s="84"/>
      <c r="F38" s="222"/>
    </row>
    <row r="39" spans="1:6" ht="18.75" hidden="1">
      <c r="A39" s="79"/>
      <c r="B39" s="198" t="s">
        <v>126</v>
      </c>
      <c r="C39" s="84"/>
      <c r="D39" s="188"/>
      <c r="E39" s="84"/>
      <c r="F39" s="222"/>
    </row>
    <row r="40" spans="1:6" ht="18.75" hidden="1">
      <c r="A40" s="79"/>
      <c r="B40" s="198" t="s">
        <v>127</v>
      </c>
      <c r="C40" s="84"/>
      <c r="D40" s="188"/>
      <c r="E40" s="84"/>
      <c r="F40" s="222"/>
    </row>
    <row r="41" spans="1:6" ht="37.5" hidden="1">
      <c r="A41" s="79"/>
      <c r="B41" s="198" t="s">
        <v>128</v>
      </c>
      <c r="C41" s="84"/>
      <c r="D41" s="188"/>
      <c r="E41" s="84"/>
      <c r="F41" s="222"/>
    </row>
    <row r="42" spans="1:6" ht="18.75" hidden="1">
      <c r="A42" s="79"/>
      <c r="B42" s="198" t="s">
        <v>129</v>
      </c>
      <c r="C42" s="84"/>
      <c r="D42" s="188"/>
      <c r="E42" s="84"/>
      <c r="F42" s="222"/>
    </row>
    <row r="43" spans="1:6" ht="18.75" hidden="1">
      <c r="A43" s="79"/>
      <c r="B43" s="198" t="s">
        <v>130</v>
      </c>
      <c r="C43" s="84"/>
      <c r="D43" s="188"/>
      <c r="E43" s="84"/>
      <c r="F43" s="222"/>
    </row>
    <row r="44" spans="1:6" ht="18.75" hidden="1">
      <c r="A44" s="79"/>
      <c r="B44" s="198" t="s">
        <v>131</v>
      </c>
      <c r="C44" s="84"/>
      <c r="D44" s="188"/>
      <c r="E44" s="84"/>
      <c r="F44" s="222"/>
    </row>
    <row r="45" spans="1:6" ht="18.75" hidden="1">
      <c r="A45" s="79"/>
      <c r="B45" s="198" t="s">
        <v>132</v>
      </c>
      <c r="C45" s="84"/>
      <c r="D45" s="188"/>
      <c r="E45" s="84"/>
      <c r="F45" s="222"/>
    </row>
    <row r="46" spans="1:6" ht="21" customHeight="1">
      <c r="A46" s="79"/>
      <c r="B46" s="69" t="s">
        <v>281</v>
      </c>
      <c r="C46" s="91" t="s">
        <v>280</v>
      </c>
      <c r="D46" s="189">
        <f>SUM(D47:D48)</f>
        <v>0</v>
      </c>
      <c r="E46" s="91" t="s">
        <v>280</v>
      </c>
      <c r="F46" s="221">
        <f>F27+F19+F16+F12</f>
        <v>10600</v>
      </c>
    </row>
    <row r="49" spans="2:6" s="3" customFormat="1" ht="18.75">
      <c r="B49" s="90" t="s">
        <v>677</v>
      </c>
      <c r="C49" s="3" t="s">
        <v>579</v>
      </c>
      <c r="E49" s="176" t="s">
        <v>648</v>
      </c>
      <c r="F49" s="61"/>
    </row>
    <row r="50" spans="2:6" s="33" customFormat="1" ht="15.75">
      <c r="B50" s="1" t="s">
        <v>675</v>
      </c>
      <c r="C50" s="60" t="s">
        <v>580</v>
      </c>
      <c r="E50" s="60" t="s">
        <v>622</v>
      </c>
      <c r="F50" s="309"/>
    </row>
    <row r="76" ht="15" hidden="1"/>
    <row r="77" ht="15" hidden="1"/>
    <row r="78" ht="15" hidden="1"/>
    <row r="79" ht="15" hidden="1"/>
    <row r="80" ht="15" hidden="1"/>
    <row r="81" ht="15" hidden="1"/>
    <row r="82" ht="15" hidden="1"/>
    <row r="83" ht="15" hidden="1"/>
    <row r="84" ht="15" hidden="1"/>
    <row r="85" ht="33.75" customHeight="1" hidden="1"/>
    <row r="86" ht="18.75">
      <c r="F86" s="11" t="s">
        <v>381</v>
      </c>
    </row>
    <row r="88" spans="1:6" ht="32.25" customHeight="1">
      <c r="A88" s="521" t="s">
        <v>342</v>
      </c>
      <c r="B88" s="521"/>
      <c r="C88" s="521"/>
      <c r="D88" s="521"/>
      <c r="E88" s="521"/>
      <c r="F88" s="521"/>
    </row>
    <row r="89" spans="1:6" ht="20.25" customHeight="1">
      <c r="A89" s="138"/>
      <c r="B89" s="486" t="s">
        <v>657</v>
      </c>
      <c r="C89" s="486"/>
      <c r="D89" s="486"/>
      <c r="E89" s="486"/>
      <c r="F89" s="486"/>
    </row>
    <row r="90" spans="1:6" ht="20.25" customHeight="1">
      <c r="A90" s="520" t="s">
        <v>468</v>
      </c>
      <c r="B90" s="520"/>
      <c r="C90" s="520"/>
      <c r="D90" s="520"/>
      <c r="E90" s="520"/>
      <c r="F90" s="520"/>
    </row>
    <row r="91" spans="1:6" s="63" customFormat="1" ht="27.75">
      <c r="A91" s="316"/>
      <c r="B91" s="528" t="s">
        <v>536</v>
      </c>
      <c r="C91" s="528"/>
      <c r="D91" s="528"/>
      <c r="E91" s="528"/>
      <c r="F91" s="528"/>
    </row>
    <row r="92" spans="1:6" s="63" customFormat="1" ht="24.75" customHeight="1">
      <c r="A92" s="527" t="s">
        <v>377</v>
      </c>
      <c r="B92" s="527"/>
      <c r="C92" s="527"/>
      <c r="D92" s="527"/>
      <c r="E92" s="527"/>
      <c r="F92" s="527"/>
    </row>
    <row r="93" spans="2:3" ht="15.75">
      <c r="B93" s="99"/>
      <c r="C93" s="99"/>
    </row>
    <row r="94" spans="1:6" ht="18.75">
      <c r="A94" s="479" t="s">
        <v>293</v>
      </c>
      <c r="B94" s="479" t="s">
        <v>292</v>
      </c>
      <c r="C94" s="532" t="s">
        <v>378</v>
      </c>
      <c r="D94" s="533"/>
      <c r="E94" s="534" t="s">
        <v>379</v>
      </c>
      <c r="F94" s="533"/>
    </row>
    <row r="95" spans="1:6" ht="37.5">
      <c r="A95" s="479"/>
      <c r="B95" s="479"/>
      <c r="C95" s="105" t="s">
        <v>341</v>
      </c>
      <c r="D95" s="39" t="s">
        <v>340</v>
      </c>
      <c r="E95" s="39" t="s">
        <v>341</v>
      </c>
      <c r="F95" s="39" t="s">
        <v>340</v>
      </c>
    </row>
    <row r="96" spans="1:6" ht="18.75">
      <c r="A96" s="92">
        <v>1</v>
      </c>
      <c r="B96" s="92">
        <v>2</v>
      </c>
      <c r="C96" s="84">
        <v>3</v>
      </c>
      <c r="D96" s="84">
        <v>4</v>
      </c>
      <c r="E96" s="84">
        <v>5</v>
      </c>
      <c r="F96" s="84">
        <v>6</v>
      </c>
    </row>
    <row r="97" spans="1:6" ht="39.75" customHeight="1">
      <c r="A97" s="79"/>
      <c r="B97" s="72" t="s">
        <v>339</v>
      </c>
      <c r="C97" s="39" t="s">
        <v>280</v>
      </c>
      <c r="D97" s="187">
        <f>SUM(D98:D100)</f>
        <v>0</v>
      </c>
      <c r="E97" s="39" t="s">
        <v>280</v>
      </c>
      <c r="F97" s="221">
        <f>SUM(F98:F100)</f>
        <v>0</v>
      </c>
    </row>
    <row r="98" spans="1:6" ht="18.75">
      <c r="A98" s="79"/>
      <c r="B98" s="72" t="s">
        <v>546</v>
      </c>
      <c r="C98" s="84"/>
      <c r="D98" s="188"/>
      <c r="E98" s="84"/>
      <c r="F98" s="222"/>
    </row>
    <row r="99" spans="1:6" ht="18.75">
      <c r="A99" s="79"/>
      <c r="B99" s="198"/>
      <c r="C99" s="84"/>
      <c r="D99" s="188"/>
      <c r="E99" s="84"/>
      <c r="F99" s="274"/>
    </row>
    <row r="100" spans="1:6" ht="18.75" hidden="1">
      <c r="A100" s="79"/>
      <c r="B100" s="81"/>
      <c r="C100" s="84"/>
      <c r="D100" s="188"/>
      <c r="E100" s="84"/>
      <c r="F100" s="222"/>
    </row>
    <row r="101" spans="1:6" ht="21" customHeight="1">
      <c r="A101" s="79"/>
      <c r="B101" s="72" t="s">
        <v>338</v>
      </c>
      <c r="C101" s="39" t="s">
        <v>280</v>
      </c>
      <c r="D101" s="187">
        <f>SUM(D102:D104)</f>
        <v>0</v>
      </c>
      <c r="E101" s="39" t="s">
        <v>280</v>
      </c>
      <c r="F101" s="221">
        <f>SUM(F102:F104)</f>
        <v>0</v>
      </c>
    </row>
    <row r="102" spans="1:6" ht="18.75">
      <c r="A102" s="79"/>
      <c r="B102" s="72" t="s">
        <v>546</v>
      </c>
      <c r="C102" s="84"/>
      <c r="D102" s="188"/>
      <c r="E102" s="84"/>
      <c r="F102" s="222"/>
    </row>
    <row r="103" spans="1:6" ht="18.75">
      <c r="A103" s="79"/>
      <c r="B103" s="214"/>
      <c r="C103" s="84"/>
      <c r="D103" s="188"/>
      <c r="E103" s="84"/>
      <c r="F103" s="274"/>
    </row>
    <row r="104" spans="1:6" ht="18.75" hidden="1">
      <c r="A104" s="79"/>
      <c r="B104" s="81"/>
      <c r="C104" s="84"/>
      <c r="D104" s="188"/>
      <c r="E104" s="84"/>
      <c r="F104" s="222"/>
    </row>
    <row r="105" spans="1:6" ht="37.5" customHeight="1">
      <c r="A105" s="79"/>
      <c r="B105" s="72" t="s">
        <v>337</v>
      </c>
      <c r="C105" s="39" t="s">
        <v>280</v>
      </c>
      <c r="D105" s="187">
        <f>SUM(D106:D107)</f>
        <v>0</v>
      </c>
      <c r="E105" s="39" t="s">
        <v>280</v>
      </c>
      <c r="F105" s="221">
        <f>SUM(F106:F107)</f>
        <v>0</v>
      </c>
    </row>
    <row r="106" spans="1:6" ht="18.75">
      <c r="A106" s="79"/>
      <c r="B106" s="72" t="s">
        <v>161</v>
      </c>
      <c r="C106" s="84"/>
      <c r="D106" s="188"/>
      <c r="E106" s="84"/>
      <c r="F106" s="222"/>
    </row>
    <row r="107" spans="1:6" ht="18.75">
      <c r="A107" s="79"/>
      <c r="B107" s="72"/>
      <c r="C107" s="84"/>
      <c r="D107" s="188"/>
      <c r="E107" s="84"/>
      <c r="F107" s="222"/>
    </row>
    <row r="108" spans="1:6" ht="18" customHeight="1">
      <c r="A108" s="79"/>
      <c r="B108" s="72" t="s">
        <v>336</v>
      </c>
      <c r="C108" s="39" t="s">
        <v>280</v>
      </c>
      <c r="D108" s="187">
        <f>SUM(D109:D111)</f>
        <v>0</v>
      </c>
      <c r="E108" s="39" t="s">
        <v>280</v>
      </c>
      <c r="F108" s="223">
        <f>SUM(F109:F111)</f>
        <v>0</v>
      </c>
    </row>
    <row r="109" spans="1:6" ht="18.75">
      <c r="A109" s="79"/>
      <c r="B109" s="72" t="s">
        <v>161</v>
      </c>
      <c r="C109" s="84"/>
      <c r="D109" s="188"/>
      <c r="E109" s="84"/>
      <c r="F109" s="222"/>
    </row>
    <row r="110" spans="1:6" ht="18.75">
      <c r="A110" s="79"/>
      <c r="B110" s="72"/>
      <c r="C110" s="84"/>
      <c r="D110" s="188"/>
      <c r="E110" s="84"/>
      <c r="F110" s="222"/>
    </row>
    <row r="111" spans="1:6" ht="18.75" hidden="1">
      <c r="A111" s="79"/>
      <c r="B111" s="72"/>
      <c r="C111" s="84"/>
      <c r="D111" s="188"/>
      <c r="E111" s="84"/>
      <c r="F111" s="222"/>
    </row>
    <row r="112" spans="1:6" ht="18.75" hidden="1">
      <c r="A112" s="79"/>
      <c r="B112" s="72"/>
      <c r="C112" s="84"/>
      <c r="D112" s="188"/>
      <c r="E112" s="84"/>
      <c r="F112" s="222"/>
    </row>
    <row r="113" spans="1:6" ht="18.75">
      <c r="A113" s="79"/>
      <c r="B113" s="72" t="s">
        <v>547</v>
      </c>
      <c r="C113" s="39" t="s">
        <v>280</v>
      </c>
      <c r="D113" s="187">
        <f>SUM(D114:D132)</f>
        <v>0</v>
      </c>
      <c r="E113" s="39" t="s">
        <v>280</v>
      </c>
      <c r="F113" s="221">
        <f>SUM(F115:F131)</f>
        <v>12700</v>
      </c>
    </row>
    <row r="114" spans="1:6" ht="18.75">
      <c r="A114" s="79"/>
      <c r="B114" s="72" t="s">
        <v>161</v>
      </c>
      <c r="C114" s="84"/>
      <c r="D114" s="188"/>
      <c r="E114" s="84"/>
      <c r="F114" s="274"/>
    </row>
    <row r="115" spans="1:6" ht="18.75" hidden="1">
      <c r="A115" s="79"/>
      <c r="B115" s="220"/>
      <c r="C115" s="84"/>
      <c r="D115" s="188"/>
      <c r="E115" s="84"/>
      <c r="F115" s="274"/>
    </row>
    <row r="116" spans="1:6" ht="18.75" hidden="1">
      <c r="A116" s="79"/>
      <c r="B116" s="198"/>
      <c r="C116" s="84"/>
      <c r="D116" s="188"/>
      <c r="E116" s="84"/>
      <c r="F116" s="274"/>
    </row>
    <row r="117" spans="1:6" ht="18.75" hidden="1">
      <c r="A117" s="79"/>
      <c r="B117" s="198"/>
      <c r="C117" s="84"/>
      <c r="D117" s="188"/>
      <c r="E117" s="84"/>
      <c r="F117" s="274"/>
    </row>
    <row r="118" spans="1:6" ht="18.75" hidden="1">
      <c r="A118" s="79"/>
      <c r="B118" s="198"/>
      <c r="C118" s="84"/>
      <c r="D118" s="188"/>
      <c r="E118" s="84"/>
      <c r="F118" s="274"/>
    </row>
    <row r="119" spans="1:6" ht="18.75" hidden="1">
      <c r="A119" s="79"/>
      <c r="B119" s="198"/>
      <c r="C119" s="84"/>
      <c r="D119" s="188"/>
      <c r="E119" s="84"/>
      <c r="F119" s="222"/>
    </row>
    <row r="120" spans="1:6" ht="18.75" hidden="1">
      <c r="A120" s="79"/>
      <c r="B120" s="198"/>
      <c r="C120" s="84"/>
      <c r="D120" s="188"/>
      <c r="E120" s="84"/>
      <c r="F120" s="222"/>
    </row>
    <row r="121" spans="1:6" ht="18.75" hidden="1">
      <c r="A121" s="79"/>
      <c r="B121" s="198"/>
      <c r="C121" s="84"/>
      <c r="D121" s="188"/>
      <c r="E121" s="84"/>
      <c r="F121" s="222"/>
    </row>
    <row r="122" spans="1:6" ht="18.75" hidden="1">
      <c r="A122" s="79"/>
      <c r="B122" s="198"/>
      <c r="C122" s="84"/>
      <c r="D122" s="188"/>
      <c r="E122" s="84"/>
      <c r="F122" s="222"/>
    </row>
    <row r="123" spans="1:10" ht="18.75">
      <c r="A123" s="79"/>
      <c r="B123" s="199" t="s">
        <v>124</v>
      </c>
      <c r="C123" s="84"/>
      <c r="D123" s="188"/>
      <c r="E123" s="84">
        <v>2</v>
      </c>
      <c r="F123" s="274">
        <v>12700</v>
      </c>
      <c r="G123" s="22"/>
      <c r="H123" s="22"/>
      <c r="I123" s="22"/>
      <c r="J123" s="22"/>
    </row>
    <row r="124" spans="1:6" ht="18.75" hidden="1">
      <c r="A124" s="79"/>
      <c r="B124" s="199" t="s">
        <v>125</v>
      </c>
      <c r="C124" s="84"/>
      <c r="D124" s="188"/>
      <c r="E124" s="84"/>
      <c r="F124" s="222"/>
    </row>
    <row r="125" spans="1:6" ht="18.75" hidden="1">
      <c r="A125" s="79"/>
      <c r="B125" s="198" t="s">
        <v>126</v>
      </c>
      <c r="C125" s="84"/>
      <c r="D125" s="188"/>
      <c r="E125" s="84"/>
      <c r="F125" s="222"/>
    </row>
    <row r="126" spans="1:6" ht="18.75" hidden="1">
      <c r="A126" s="79"/>
      <c r="B126" s="198" t="s">
        <v>127</v>
      </c>
      <c r="C126" s="84"/>
      <c r="D126" s="188"/>
      <c r="E126" s="84"/>
      <c r="F126" s="222"/>
    </row>
    <row r="127" spans="1:6" ht="37.5" hidden="1">
      <c r="A127" s="79"/>
      <c r="B127" s="198" t="s">
        <v>128</v>
      </c>
      <c r="C127" s="84"/>
      <c r="D127" s="188"/>
      <c r="E127" s="84"/>
      <c r="F127" s="222"/>
    </row>
    <row r="128" spans="1:6" ht="18.75" hidden="1">
      <c r="A128" s="79"/>
      <c r="B128" s="198" t="s">
        <v>129</v>
      </c>
      <c r="C128" s="84"/>
      <c r="D128" s="188"/>
      <c r="E128" s="84"/>
      <c r="F128" s="222"/>
    </row>
    <row r="129" spans="1:6" ht="18.75" hidden="1">
      <c r="A129" s="79"/>
      <c r="B129" s="198" t="s">
        <v>130</v>
      </c>
      <c r="C129" s="84"/>
      <c r="D129" s="188"/>
      <c r="E129" s="84"/>
      <c r="F129" s="222"/>
    </row>
    <row r="130" spans="1:6" ht="18.75" hidden="1">
      <c r="A130" s="79"/>
      <c r="B130" s="198" t="s">
        <v>131</v>
      </c>
      <c r="C130" s="84"/>
      <c r="D130" s="188"/>
      <c r="E130" s="84"/>
      <c r="F130" s="222"/>
    </row>
    <row r="131" spans="1:6" ht="18.75" hidden="1">
      <c r="A131" s="79"/>
      <c r="B131" s="198" t="s">
        <v>132</v>
      </c>
      <c r="C131" s="84"/>
      <c r="D131" s="188"/>
      <c r="E131" s="84"/>
      <c r="F131" s="222"/>
    </row>
    <row r="132" spans="1:6" ht="21" customHeight="1">
      <c r="A132" s="79"/>
      <c r="B132" s="69" t="s">
        <v>281</v>
      </c>
      <c r="C132" s="91" t="s">
        <v>280</v>
      </c>
      <c r="D132" s="189">
        <f>SUM(D133:D134)</f>
        <v>0</v>
      </c>
      <c r="E132" s="91" t="s">
        <v>280</v>
      </c>
      <c r="F132" s="221">
        <f>F113+F105+F101+F97</f>
        <v>12700</v>
      </c>
    </row>
    <row r="135" spans="2:6" s="3" customFormat="1" ht="18.75">
      <c r="B135" s="90" t="s">
        <v>677</v>
      </c>
      <c r="C135" s="3" t="s">
        <v>579</v>
      </c>
      <c r="E135" s="176" t="s">
        <v>648</v>
      </c>
      <c r="F135" s="61"/>
    </row>
    <row r="136" spans="2:6" s="33" customFormat="1" ht="15.75">
      <c r="B136" s="1" t="s">
        <v>675</v>
      </c>
      <c r="C136" s="60" t="s">
        <v>580</v>
      </c>
      <c r="E136" s="60" t="s">
        <v>622</v>
      </c>
      <c r="F136" s="309"/>
    </row>
    <row r="159" ht="15" hidden="1"/>
    <row r="160" ht="15" hidden="1"/>
    <row r="161" ht="15" hidden="1"/>
    <row r="162" ht="15" hidden="1"/>
    <row r="163" ht="15" hidden="1"/>
    <row r="164" ht="15" hidden="1"/>
    <row r="165" ht="15" hidden="1"/>
    <row r="166" ht="15" hidden="1"/>
    <row r="167" ht="15" hidden="1"/>
    <row r="168" ht="15" hidden="1"/>
    <row r="169" ht="15" hidden="1"/>
    <row r="174" ht="18.75">
      <c r="F174" s="11" t="s">
        <v>381</v>
      </c>
    </row>
    <row r="176" spans="1:6" ht="20.25" customHeight="1">
      <c r="A176" s="521" t="s">
        <v>342</v>
      </c>
      <c r="B176" s="521"/>
      <c r="C176" s="521"/>
      <c r="D176" s="521"/>
      <c r="E176" s="521"/>
      <c r="F176" s="521"/>
    </row>
    <row r="177" spans="1:6" ht="20.25" customHeight="1">
      <c r="A177" s="138"/>
      <c r="B177" s="486" t="s">
        <v>657</v>
      </c>
      <c r="C177" s="486"/>
      <c r="D177" s="486"/>
      <c r="E177" s="486"/>
      <c r="F177" s="486"/>
    </row>
    <row r="178" spans="1:6" ht="20.25" customHeight="1">
      <c r="A178" s="520" t="s">
        <v>468</v>
      </c>
      <c r="B178" s="520"/>
      <c r="C178" s="520"/>
      <c r="D178" s="520"/>
      <c r="E178" s="520"/>
      <c r="F178" s="520"/>
    </row>
    <row r="179" spans="1:6" s="63" customFormat="1" ht="27.75">
      <c r="A179" s="316"/>
      <c r="B179" s="528" t="s">
        <v>536</v>
      </c>
      <c r="C179" s="528"/>
      <c r="D179" s="528"/>
      <c r="E179" s="528"/>
      <c r="F179" s="528"/>
    </row>
    <row r="180" spans="1:6" s="63" customFormat="1" ht="24.75" customHeight="1">
      <c r="A180" s="527" t="s">
        <v>377</v>
      </c>
      <c r="B180" s="527"/>
      <c r="C180" s="527"/>
      <c r="D180" s="527"/>
      <c r="E180" s="527"/>
      <c r="F180" s="527"/>
    </row>
    <row r="181" spans="2:3" ht="15.75">
      <c r="B181" s="99"/>
      <c r="C181" s="99"/>
    </row>
    <row r="182" spans="1:6" ht="18.75">
      <c r="A182" s="479" t="s">
        <v>293</v>
      </c>
      <c r="B182" s="479" t="s">
        <v>292</v>
      </c>
      <c r="C182" s="532" t="s">
        <v>378</v>
      </c>
      <c r="D182" s="533"/>
      <c r="E182" s="534" t="s">
        <v>379</v>
      </c>
      <c r="F182" s="533"/>
    </row>
    <row r="183" spans="1:6" ht="37.5">
      <c r="A183" s="479"/>
      <c r="B183" s="479"/>
      <c r="C183" s="105" t="s">
        <v>341</v>
      </c>
      <c r="D183" s="39" t="s">
        <v>340</v>
      </c>
      <c r="E183" s="39" t="s">
        <v>341</v>
      </c>
      <c r="F183" s="39" t="s">
        <v>340</v>
      </c>
    </row>
    <row r="184" spans="1:6" ht="21" customHeight="1">
      <c r="A184" s="92">
        <v>1</v>
      </c>
      <c r="B184" s="92">
        <v>2</v>
      </c>
      <c r="C184" s="84">
        <v>3</v>
      </c>
      <c r="D184" s="84">
        <v>4</v>
      </c>
      <c r="E184" s="84">
        <v>5</v>
      </c>
      <c r="F184" s="84">
        <v>6</v>
      </c>
    </row>
    <row r="185" spans="1:6" ht="39.75" customHeight="1">
      <c r="A185" s="79"/>
      <c r="B185" s="72" t="s">
        <v>339</v>
      </c>
      <c r="C185" s="39" t="s">
        <v>280</v>
      </c>
      <c r="D185" s="187">
        <f>SUM(D186:D188)</f>
        <v>0</v>
      </c>
      <c r="E185" s="39" t="s">
        <v>280</v>
      </c>
      <c r="F185" s="221">
        <f>SUM(F186:F188)</f>
        <v>0</v>
      </c>
    </row>
    <row r="186" spans="1:6" ht="18.75">
      <c r="A186" s="79"/>
      <c r="B186" s="72" t="s">
        <v>546</v>
      </c>
      <c r="C186" s="84"/>
      <c r="D186" s="188"/>
      <c r="E186" s="84"/>
      <c r="F186" s="222"/>
    </row>
    <row r="187" spans="1:6" ht="18.75">
      <c r="A187" s="79"/>
      <c r="B187" s="198"/>
      <c r="C187" s="84"/>
      <c r="D187" s="188"/>
      <c r="E187" s="84"/>
      <c r="F187" s="274"/>
    </row>
    <row r="188" spans="1:6" ht="18.75" hidden="1">
      <c r="A188" s="79"/>
      <c r="B188" s="81"/>
      <c r="C188" s="84"/>
      <c r="D188" s="188"/>
      <c r="E188" s="84"/>
      <c r="F188" s="222"/>
    </row>
    <row r="189" spans="1:6" ht="21" customHeight="1">
      <c r="A189" s="79"/>
      <c r="B189" s="72" t="s">
        <v>338</v>
      </c>
      <c r="C189" s="39" t="s">
        <v>280</v>
      </c>
      <c r="D189" s="187">
        <f>SUM(D190:D192)</f>
        <v>0</v>
      </c>
      <c r="E189" s="39" t="s">
        <v>280</v>
      </c>
      <c r="F189" s="221">
        <f>SUM(F190:F192)</f>
        <v>0</v>
      </c>
    </row>
    <row r="190" spans="1:6" ht="18.75">
      <c r="A190" s="79"/>
      <c r="B190" s="72" t="s">
        <v>546</v>
      </c>
      <c r="C190" s="84"/>
      <c r="D190" s="188"/>
      <c r="E190" s="84"/>
      <c r="F190" s="222"/>
    </row>
    <row r="191" spans="1:6" ht="18.75">
      <c r="A191" s="79"/>
      <c r="B191" s="214"/>
      <c r="C191" s="84"/>
      <c r="D191" s="188"/>
      <c r="E191" s="84"/>
      <c r="F191" s="274"/>
    </row>
    <row r="192" spans="1:6" ht="18.75" hidden="1">
      <c r="A192" s="79"/>
      <c r="B192" s="81"/>
      <c r="C192" s="84"/>
      <c r="D192" s="188"/>
      <c r="E192" s="84"/>
      <c r="F192" s="222"/>
    </row>
    <row r="193" spans="1:6" ht="37.5" customHeight="1">
      <c r="A193" s="79"/>
      <c r="B193" s="72" t="s">
        <v>337</v>
      </c>
      <c r="C193" s="39" t="s">
        <v>280</v>
      </c>
      <c r="D193" s="187">
        <f>SUM(D194:D204)</f>
        <v>0</v>
      </c>
      <c r="E193" s="39" t="s">
        <v>280</v>
      </c>
      <c r="F193" s="221">
        <f>SUM(F194:F204)</f>
        <v>0</v>
      </c>
    </row>
    <row r="194" spans="1:6" ht="18.75">
      <c r="A194" s="79"/>
      <c r="B194" s="72" t="s">
        <v>161</v>
      </c>
      <c r="C194" s="84"/>
      <c r="D194" s="188"/>
      <c r="E194" s="84"/>
      <c r="F194" s="222"/>
    </row>
    <row r="195" spans="1:6" ht="18.75">
      <c r="A195" s="79"/>
      <c r="B195" s="219"/>
      <c r="C195" s="84"/>
      <c r="D195" s="188"/>
      <c r="E195" s="84"/>
      <c r="F195" s="222"/>
    </row>
    <row r="196" spans="1:6" ht="18.75" hidden="1">
      <c r="A196" s="79"/>
      <c r="B196" s="219"/>
      <c r="C196" s="84"/>
      <c r="D196" s="188"/>
      <c r="E196" s="84"/>
      <c r="F196" s="222"/>
    </row>
    <row r="197" spans="1:6" ht="18.75" hidden="1">
      <c r="A197" s="79"/>
      <c r="B197" s="219"/>
      <c r="C197" s="84"/>
      <c r="D197" s="188"/>
      <c r="E197" s="84"/>
      <c r="F197" s="222"/>
    </row>
    <row r="198" spans="1:6" ht="18.75" hidden="1">
      <c r="A198" s="79"/>
      <c r="B198" s="219"/>
      <c r="C198" s="84"/>
      <c r="D198" s="188"/>
      <c r="E198" s="84"/>
      <c r="F198" s="222"/>
    </row>
    <row r="199" spans="1:6" ht="18.75" hidden="1">
      <c r="A199" s="79"/>
      <c r="B199" s="219"/>
      <c r="C199" s="84"/>
      <c r="D199" s="188"/>
      <c r="E199" s="84"/>
      <c r="F199" s="222"/>
    </row>
    <row r="200" spans="1:6" ht="18.75" hidden="1">
      <c r="A200" s="79"/>
      <c r="B200" s="219"/>
      <c r="C200" s="84"/>
      <c r="D200" s="188"/>
      <c r="E200" s="84"/>
      <c r="F200" s="222"/>
    </row>
    <row r="201" spans="1:6" ht="18.75" hidden="1">
      <c r="A201" s="79"/>
      <c r="B201" s="219"/>
      <c r="C201" s="84"/>
      <c r="D201" s="188"/>
      <c r="E201" s="84"/>
      <c r="F201" s="222"/>
    </row>
    <row r="202" spans="1:6" ht="18.75" hidden="1">
      <c r="A202" s="79"/>
      <c r="B202" s="219"/>
      <c r="C202" s="84"/>
      <c r="D202" s="188"/>
      <c r="E202" s="84"/>
      <c r="F202" s="222"/>
    </row>
    <row r="203" spans="1:6" ht="18.75" hidden="1">
      <c r="A203" s="79"/>
      <c r="B203" s="219"/>
      <c r="C203" s="84"/>
      <c r="D203" s="188"/>
      <c r="E203" s="84"/>
      <c r="F203" s="222"/>
    </row>
    <row r="204" spans="1:6" ht="18.75" hidden="1">
      <c r="A204" s="79"/>
      <c r="B204" s="72"/>
      <c r="C204" s="84"/>
      <c r="D204" s="188"/>
      <c r="E204" s="84"/>
      <c r="F204" s="222"/>
    </row>
    <row r="205" spans="1:6" ht="18" customHeight="1">
      <c r="A205" s="79"/>
      <c r="B205" s="72" t="s">
        <v>336</v>
      </c>
      <c r="C205" s="39" t="s">
        <v>280</v>
      </c>
      <c r="D205" s="187">
        <f>SUM(D206:D208)</f>
        <v>0</v>
      </c>
      <c r="E205" s="39" t="s">
        <v>280</v>
      </c>
      <c r="F205" s="223">
        <f>SUM(F206:F208)</f>
        <v>0</v>
      </c>
    </row>
    <row r="206" spans="1:6" ht="18.75">
      <c r="A206" s="79"/>
      <c r="B206" s="72" t="s">
        <v>161</v>
      </c>
      <c r="C206" s="84"/>
      <c r="D206" s="188"/>
      <c r="E206" s="84"/>
      <c r="F206" s="222"/>
    </row>
    <row r="207" spans="1:6" ht="18.75">
      <c r="A207" s="79"/>
      <c r="B207" s="72"/>
      <c r="C207" s="84"/>
      <c r="D207" s="188"/>
      <c r="E207" s="84"/>
      <c r="F207" s="222"/>
    </row>
    <row r="208" spans="1:6" ht="18.75" hidden="1">
      <c r="A208" s="79"/>
      <c r="B208" s="72"/>
      <c r="C208" s="84"/>
      <c r="D208" s="188"/>
      <c r="E208" s="84"/>
      <c r="F208" s="222"/>
    </row>
    <row r="209" spans="1:6" ht="18.75" hidden="1">
      <c r="A209" s="79"/>
      <c r="B209" s="72"/>
      <c r="C209" s="84"/>
      <c r="D209" s="188"/>
      <c r="E209" s="84"/>
      <c r="F209" s="222"/>
    </row>
    <row r="210" spans="1:6" ht="18.75">
      <c r="A210" s="79"/>
      <c r="B210" s="72" t="s">
        <v>547</v>
      </c>
      <c r="C210" s="39" t="s">
        <v>280</v>
      </c>
      <c r="D210" s="187">
        <f>SUM(D211:D229)</f>
        <v>0</v>
      </c>
      <c r="E210" s="39" t="s">
        <v>280</v>
      </c>
      <c r="F210" s="221">
        <f>SUM(F212:F228)</f>
        <v>18700</v>
      </c>
    </row>
    <row r="211" spans="1:6" ht="18.75">
      <c r="A211" s="79"/>
      <c r="B211" s="72" t="s">
        <v>161</v>
      </c>
      <c r="C211" s="84"/>
      <c r="D211" s="188"/>
      <c r="E211" s="84"/>
      <c r="F211" s="274"/>
    </row>
    <row r="212" spans="1:6" ht="18.75" hidden="1">
      <c r="A212" s="79"/>
      <c r="B212" s="220"/>
      <c r="C212" s="84"/>
      <c r="D212" s="188"/>
      <c r="E212" s="84"/>
      <c r="F212" s="274"/>
    </row>
    <row r="213" spans="1:6" ht="18.75" hidden="1">
      <c r="A213" s="79"/>
      <c r="B213" s="198"/>
      <c r="C213" s="84"/>
      <c r="D213" s="188"/>
      <c r="E213" s="84"/>
      <c r="F213" s="274"/>
    </row>
    <row r="214" spans="1:6" ht="18.75" hidden="1">
      <c r="A214" s="79"/>
      <c r="B214" s="198"/>
      <c r="C214" s="84"/>
      <c r="D214" s="188"/>
      <c r="E214" s="84"/>
      <c r="F214" s="274"/>
    </row>
    <row r="215" spans="1:6" ht="18.75" hidden="1">
      <c r="A215" s="79"/>
      <c r="B215" s="198"/>
      <c r="C215" s="84"/>
      <c r="D215" s="188"/>
      <c r="E215" s="84"/>
      <c r="F215" s="274"/>
    </row>
    <row r="216" spans="1:6" ht="18.75" hidden="1">
      <c r="A216" s="79"/>
      <c r="B216" s="198"/>
      <c r="C216" s="84"/>
      <c r="D216" s="188"/>
      <c r="E216" s="84"/>
      <c r="F216" s="222"/>
    </row>
    <row r="217" spans="1:6" ht="18.75" hidden="1">
      <c r="A217" s="79"/>
      <c r="B217" s="198"/>
      <c r="C217" s="84"/>
      <c r="D217" s="188"/>
      <c r="E217" s="84"/>
      <c r="F217" s="222"/>
    </row>
    <row r="218" spans="1:6" ht="18.75" hidden="1">
      <c r="A218" s="79"/>
      <c r="B218" s="198"/>
      <c r="C218" s="84"/>
      <c r="D218" s="188"/>
      <c r="E218" s="84"/>
      <c r="F218" s="222"/>
    </row>
    <row r="219" spans="1:6" ht="18.75" hidden="1">
      <c r="A219" s="79"/>
      <c r="B219" s="198"/>
      <c r="C219" s="84"/>
      <c r="D219" s="188"/>
      <c r="E219" s="84"/>
      <c r="F219" s="222"/>
    </row>
    <row r="220" spans="1:10" ht="18.75">
      <c r="A220" s="79"/>
      <c r="B220" s="199" t="s">
        <v>124</v>
      </c>
      <c r="C220" s="84"/>
      <c r="D220" s="188"/>
      <c r="E220" s="84">
        <v>2</v>
      </c>
      <c r="F220" s="274">
        <v>18700</v>
      </c>
      <c r="G220" s="22"/>
      <c r="H220" s="22"/>
      <c r="I220" s="22"/>
      <c r="J220" s="22"/>
    </row>
    <row r="221" spans="1:6" ht="18.75" hidden="1">
      <c r="A221" s="79"/>
      <c r="B221" s="199" t="s">
        <v>125</v>
      </c>
      <c r="C221" s="84"/>
      <c r="D221" s="188"/>
      <c r="E221" s="84"/>
      <c r="F221" s="222"/>
    </row>
    <row r="222" spans="1:6" ht="18.75" hidden="1">
      <c r="A222" s="79"/>
      <c r="B222" s="198" t="s">
        <v>126</v>
      </c>
      <c r="C222" s="84"/>
      <c r="D222" s="188"/>
      <c r="E222" s="84"/>
      <c r="F222" s="222"/>
    </row>
    <row r="223" spans="1:6" ht="18.75" hidden="1">
      <c r="A223" s="79"/>
      <c r="B223" s="198" t="s">
        <v>127</v>
      </c>
      <c r="C223" s="84"/>
      <c r="D223" s="188"/>
      <c r="E223" s="84"/>
      <c r="F223" s="222"/>
    </row>
    <row r="224" spans="1:6" ht="37.5" hidden="1">
      <c r="A224" s="79"/>
      <c r="B224" s="198" t="s">
        <v>128</v>
      </c>
      <c r="C224" s="84"/>
      <c r="D224" s="188"/>
      <c r="E224" s="84"/>
      <c r="F224" s="222"/>
    </row>
    <row r="225" spans="1:6" ht="18.75" hidden="1">
      <c r="A225" s="79"/>
      <c r="B225" s="198" t="s">
        <v>129</v>
      </c>
      <c r="C225" s="84"/>
      <c r="D225" s="188"/>
      <c r="E225" s="84"/>
      <c r="F225" s="222"/>
    </row>
    <row r="226" spans="1:6" ht="18.75" hidden="1">
      <c r="A226" s="79"/>
      <c r="B226" s="198" t="s">
        <v>130</v>
      </c>
      <c r="C226" s="84"/>
      <c r="D226" s="188"/>
      <c r="E226" s="84"/>
      <c r="F226" s="222"/>
    </row>
    <row r="227" spans="1:6" ht="18.75" hidden="1">
      <c r="A227" s="79"/>
      <c r="B227" s="198" t="s">
        <v>131</v>
      </c>
      <c r="C227" s="84"/>
      <c r="D227" s="188"/>
      <c r="E227" s="84"/>
      <c r="F227" s="222"/>
    </row>
    <row r="228" spans="1:6" ht="18.75" hidden="1">
      <c r="A228" s="79"/>
      <c r="B228" s="198" t="s">
        <v>132</v>
      </c>
      <c r="C228" s="84"/>
      <c r="D228" s="188"/>
      <c r="E228" s="84"/>
      <c r="F228" s="222"/>
    </row>
    <row r="229" spans="1:6" ht="21" customHeight="1">
      <c r="A229" s="79"/>
      <c r="B229" s="69" t="s">
        <v>281</v>
      </c>
      <c r="C229" s="91" t="s">
        <v>280</v>
      </c>
      <c r="D229" s="189">
        <f>SUM(D230:D231)</f>
        <v>0</v>
      </c>
      <c r="E229" s="91" t="s">
        <v>280</v>
      </c>
      <c r="F229" s="221">
        <f>F210+F193+F189+F185</f>
        <v>18700</v>
      </c>
    </row>
    <row r="232" spans="2:6" s="3" customFormat="1" ht="18.75">
      <c r="B232" s="90" t="s">
        <v>677</v>
      </c>
      <c r="C232" s="3" t="s">
        <v>579</v>
      </c>
      <c r="E232" s="176" t="s">
        <v>648</v>
      </c>
      <c r="F232" s="61"/>
    </row>
    <row r="233" spans="2:6" s="33" customFormat="1" ht="15.75">
      <c r="B233" s="1" t="s">
        <v>675</v>
      </c>
      <c r="C233" s="60" t="s">
        <v>580</v>
      </c>
      <c r="E233" s="60" t="s">
        <v>622</v>
      </c>
      <c r="F233" s="309"/>
    </row>
  </sheetData>
  <mergeCells count="27">
    <mergeCell ref="A180:F180"/>
    <mergeCell ref="A182:A183"/>
    <mergeCell ref="B182:B183"/>
    <mergeCell ref="C182:D182"/>
    <mergeCell ref="E182:F182"/>
    <mergeCell ref="A176:F176"/>
    <mergeCell ref="B177:F177"/>
    <mergeCell ref="A178:F178"/>
    <mergeCell ref="B179:F179"/>
    <mergeCell ref="A92:F92"/>
    <mergeCell ref="A94:A95"/>
    <mergeCell ref="B94:B95"/>
    <mergeCell ref="C94:D94"/>
    <mergeCell ref="E94:F94"/>
    <mergeCell ref="A88:F88"/>
    <mergeCell ref="B89:F89"/>
    <mergeCell ref="A90:F90"/>
    <mergeCell ref="B91:F91"/>
    <mergeCell ref="A7:F7"/>
    <mergeCell ref="A9:A10"/>
    <mergeCell ref="B9:B10"/>
    <mergeCell ref="C9:D9"/>
    <mergeCell ref="E9:F9"/>
    <mergeCell ref="A3:F3"/>
    <mergeCell ref="B4:F4"/>
    <mergeCell ref="A5:F5"/>
    <mergeCell ref="B6:F6"/>
  </mergeCells>
  <printOptions/>
  <pageMargins left="0.45" right="0.55" top="0.18" bottom="0.41" header="0.5" footer="0.5"/>
  <pageSetup horizontalDpi="600" verticalDpi="600" orientation="landscape" paperSize="9" scale="57" r:id="rId1"/>
</worksheet>
</file>

<file path=xl/worksheets/sheet28.xml><?xml version="1.0" encoding="utf-8"?>
<worksheet xmlns="http://schemas.openxmlformats.org/spreadsheetml/2006/main" xmlns:r="http://schemas.openxmlformats.org/officeDocument/2006/relationships">
  <sheetPr>
    <tabColor indexed="33"/>
    <pageSetUpPr fitToPage="1"/>
  </sheetPr>
  <dimension ref="A1:E34"/>
  <sheetViews>
    <sheetView zoomScale="75" zoomScaleNormal="75" zoomScalePageLayoutView="0" workbookViewId="0" topLeftCell="A1">
      <selection activeCell="V53" sqref="V53"/>
    </sheetView>
  </sheetViews>
  <sheetFormatPr defaultColWidth="9.140625" defaultRowHeight="15"/>
  <cols>
    <col min="1" max="1" width="7.7109375" style="0" customWidth="1"/>
    <col min="2" max="2" width="70.00390625" style="0" customWidth="1"/>
    <col min="3" max="3" width="25.7109375" style="0" customWidth="1"/>
    <col min="4" max="4" width="21.00390625" style="0" customWidth="1"/>
    <col min="5" max="5" width="45.57421875" style="0" customWidth="1"/>
  </cols>
  <sheetData>
    <row r="1" ht="18.75">
      <c r="E1" s="260" t="s">
        <v>385</v>
      </c>
    </row>
    <row r="4" spans="1:5" ht="15.75">
      <c r="A4" s="535" t="s">
        <v>344</v>
      </c>
      <c r="B4" s="536"/>
      <c r="C4" s="536"/>
      <c r="D4" s="536"/>
      <c r="E4" s="536"/>
    </row>
    <row r="5" spans="1:5" ht="24" customHeight="1">
      <c r="A5" s="500" t="s">
        <v>71</v>
      </c>
      <c r="B5" s="500"/>
      <c r="C5" s="500"/>
      <c r="D5" s="500"/>
      <c r="E5" s="500"/>
    </row>
    <row r="6" spans="1:5" ht="15.75">
      <c r="A6" s="489" t="s">
        <v>468</v>
      </c>
      <c r="B6" s="489"/>
      <c r="C6" s="489"/>
      <c r="D6" s="489"/>
      <c r="E6" s="489"/>
    </row>
    <row r="7" spans="1:5" s="63" customFormat="1" ht="25.5" customHeight="1">
      <c r="A7" s="529" t="s">
        <v>190</v>
      </c>
      <c r="B7" s="529"/>
      <c r="C7" s="529"/>
      <c r="D7" s="529"/>
      <c r="E7" s="529"/>
    </row>
    <row r="8" spans="1:5" s="63" customFormat="1" ht="24.75" customHeight="1">
      <c r="A8" s="489" t="s">
        <v>377</v>
      </c>
      <c r="B8" s="489"/>
      <c r="C8" s="489"/>
      <c r="D8" s="489"/>
      <c r="E8" s="489"/>
    </row>
    <row r="10" ht="18.75">
      <c r="A10" s="237"/>
    </row>
    <row r="11" spans="1:5" ht="18.75" customHeight="1">
      <c r="A11" s="537" t="s">
        <v>293</v>
      </c>
      <c r="B11" s="537" t="s">
        <v>292</v>
      </c>
      <c r="C11" s="537" t="s">
        <v>345</v>
      </c>
      <c r="D11" s="537" t="s">
        <v>346</v>
      </c>
      <c r="E11" s="537" t="s">
        <v>383</v>
      </c>
    </row>
    <row r="12" spans="1:5" ht="15">
      <c r="A12" s="538"/>
      <c r="B12" s="538"/>
      <c r="C12" s="538"/>
      <c r="D12" s="538"/>
      <c r="E12" s="538"/>
    </row>
    <row r="13" spans="1:5" ht="18.75" customHeight="1">
      <c r="A13" s="539"/>
      <c r="B13" s="539"/>
      <c r="C13" s="539"/>
      <c r="D13" s="539"/>
      <c r="E13" s="539"/>
    </row>
    <row r="14" spans="1:5" ht="18.75">
      <c r="A14" s="266">
        <v>1</v>
      </c>
      <c r="B14" s="239">
        <v>2</v>
      </c>
      <c r="C14" s="239">
        <v>3</v>
      </c>
      <c r="D14" s="239">
        <v>4</v>
      </c>
      <c r="E14" s="239" t="s">
        <v>382</v>
      </c>
    </row>
    <row r="15" spans="1:5" s="21" customFormat="1" ht="37.5" customHeight="1">
      <c r="A15" s="267"/>
      <c r="B15" s="268" t="s">
        <v>384</v>
      </c>
      <c r="C15" s="267" t="s">
        <v>280</v>
      </c>
      <c r="D15" s="267" t="s">
        <v>280</v>
      </c>
      <c r="E15" s="221">
        <f>E17+E19+E20</f>
        <v>4431401.73</v>
      </c>
    </row>
    <row r="16" spans="1:5" ht="18.75">
      <c r="A16" s="79"/>
      <c r="B16" s="245" t="s">
        <v>347</v>
      </c>
      <c r="C16" s="269"/>
      <c r="D16" s="269"/>
      <c r="E16" s="269"/>
    </row>
    <row r="17" spans="1:5" ht="18.75">
      <c r="A17" s="79"/>
      <c r="B17" s="245" t="s">
        <v>348</v>
      </c>
      <c r="C17" s="269">
        <v>175115497.56</v>
      </c>
      <c r="D17" s="269">
        <v>2.2</v>
      </c>
      <c r="E17" s="253">
        <f>225333.49+3852540.95</f>
        <v>4077874.4400000004</v>
      </c>
    </row>
    <row r="18" spans="1:5" ht="18.75">
      <c r="A18" s="79"/>
      <c r="B18" s="245" t="s">
        <v>159</v>
      </c>
      <c r="C18" s="269"/>
      <c r="D18" s="269"/>
      <c r="E18" s="253"/>
    </row>
    <row r="19" spans="1:5" ht="18.75">
      <c r="A19" s="79"/>
      <c r="B19" s="245" t="s">
        <v>349</v>
      </c>
      <c r="C19" s="269">
        <v>0</v>
      </c>
      <c r="D19" s="269"/>
      <c r="E19" s="253">
        <v>0</v>
      </c>
    </row>
    <row r="20" spans="1:5" ht="18.75">
      <c r="A20" s="79"/>
      <c r="B20" s="245" t="s">
        <v>350</v>
      </c>
      <c r="C20" s="269">
        <v>16026500.44</v>
      </c>
      <c r="D20" s="269">
        <v>2.2</v>
      </c>
      <c r="E20" s="253">
        <f>352583.01+944.28</f>
        <v>353527.29000000004</v>
      </c>
    </row>
    <row r="21" spans="1:5" ht="18.75">
      <c r="A21" s="79"/>
      <c r="B21" s="245" t="s">
        <v>159</v>
      </c>
      <c r="C21" s="269"/>
      <c r="D21" s="269"/>
      <c r="E21" s="269"/>
    </row>
    <row r="22" spans="1:5" ht="18.75">
      <c r="A22" s="79"/>
      <c r="B22" s="245" t="s">
        <v>349</v>
      </c>
      <c r="C22" s="269">
        <v>0</v>
      </c>
      <c r="D22" s="269">
        <v>0</v>
      </c>
      <c r="E22" s="253">
        <v>0</v>
      </c>
    </row>
    <row r="23" spans="1:5" ht="18.75" hidden="1">
      <c r="A23" s="79"/>
      <c r="B23" s="81"/>
      <c r="C23" s="269"/>
      <c r="D23" s="269"/>
      <c r="E23" s="269"/>
    </row>
    <row r="24" spans="1:5" ht="18.75" hidden="1">
      <c r="A24" s="79"/>
      <c r="B24" s="81"/>
      <c r="C24" s="269"/>
      <c r="D24" s="269"/>
      <c r="E24" s="269"/>
    </row>
    <row r="26" spans="2:5" s="236" customFormat="1" ht="18.75">
      <c r="B26" s="236" t="s">
        <v>87</v>
      </c>
      <c r="C26" s="236" t="s">
        <v>255</v>
      </c>
      <c r="E26" s="265" t="s">
        <v>648</v>
      </c>
    </row>
    <row r="27" spans="2:5" s="236" customFormat="1" ht="18.75">
      <c r="B27" s="259" t="s">
        <v>675</v>
      </c>
      <c r="C27" s="236" t="s">
        <v>576</v>
      </c>
      <c r="E27" s="236" t="s">
        <v>619</v>
      </c>
    </row>
    <row r="28" s="236" customFormat="1" ht="18.75"/>
    <row r="29" spans="2:5" s="236" customFormat="1" ht="18.75">
      <c r="B29" s="236" t="s">
        <v>370</v>
      </c>
      <c r="C29" s="236" t="s">
        <v>255</v>
      </c>
      <c r="E29" s="265" t="s">
        <v>649</v>
      </c>
    </row>
    <row r="30" spans="2:5" s="236" customFormat="1" ht="18.75">
      <c r="B30" s="259" t="s">
        <v>89</v>
      </c>
      <c r="C30" s="236" t="s">
        <v>576</v>
      </c>
      <c r="E30" s="236" t="s">
        <v>619</v>
      </c>
    </row>
    <row r="31" s="236" customFormat="1" ht="18.75"/>
    <row r="32" s="236" customFormat="1" ht="18.75"/>
    <row r="33" s="236" customFormat="1" ht="18.75">
      <c r="B33" s="236" t="s">
        <v>574</v>
      </c>
    </row>
    <row r="34" s="236" customFormat="1" ht="18.75">
      <c r="E34" s="270"/>
    </row>
    <row r="35" s="236" customFormat="1" ht="18.75"/>
    <row r="36" s="236" customFormat="1" ht="18.75"/>
  </sheetData>
  <sheetProtection/>
  <mergeCells count="10">
    <mergeCell ref="A4:E4"/>
    <mergeCell ref="A7:E7"/>
    <mergeCell ref="A8:E8"/>
    <mergeCell ref="E11:E13"/>
    <mergeCell ref="A5:E5"/>
    <mergeCell ref="A6:E6"/>
    <mergeCell ref="A11:A13"/>
    <mergeCell ref="B11:B13"/>
    <mergeCell ref="C11:C13"/>
    <mergeCell ref="D11:D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29.xml><?xml version="1.0" encoding="utf-8"?>
<worksheet xmlns="http://schemas.openxmlformats.org/spreadsheetml/2006/main" xmlns:r="http://schemas.openxmlformats.org/officeDocument/2006/relationships">
  <sheetPr>
    <tabColor indexed="33"/>
  </sheetPr>
  <dimension ref="A1:E34"/>
  <sheetViews>
    <sheetView zoomScale="75" zoomScaleNormal="75" workbookViewId="0" topLeftCell="A1">
      <selection activeCell="E40" sqref="E40"/>
    </sheetView>
  </sheetViews>
  <sheetFormatPr defaultColWidth="9.140625" defaultRowHeight="15"/>
  <cols>
    <col min="1" max="1" width="7.7109375" style="0" customWidth="1"/>
    <col min="2" max="2" width="70.00390625" style="0" customWidth="1"/>
    <col min="3" max="3" width="25.7109375" style="0" customWidth="1"/>
    <col min="4" max="4" width="21.00390625" style="0" customWidth="1"/>
    <col min="5" max="5" width="45.57421875" style="0" customWidth="1"/>
  </cols>
  <sheetData>
    <row r="1" ht="18.75">
      <c r="E1" s="260" t="s">
        <v>385</v>
      </c>
    </row>
    <row r="4" spans="1:5" ht="15.75">
      <c r="A4" s="535" t="s">
        <v>344</v>
      </c>
      <c r="B4" s="536"/>
      <c r="C4" s="536"/>
      <c r="D4" s="536"/>
      <c r="E4" s="536"/>
    </row>
    <row r="5" spans="1:5" ht="24" customHeight="1">
      <c r="A5" s="500" t="s">
        <v>71</v>
      </c>
      <c r="B5" s="500"/>
      <c r="C5" s="500"/>
      <c r="D5" s="500"/>
      <c r="E5" s="500"/>
    </row>
    <row r="6" spans="1:5" ht="15.75">
      <c r="A6" s="489" t="s">
        <v>468</v>
      </c>
      <c r="B6" s="489"/>
      <c r="C6" s="489"/>
      <c r="D6" s="489"/>
      <c r="E6" s="489"/>
    </row>
    <row r="7" spans="1:5" s="63" customFormat="1" ht="25.5" customHeight="1">
      <c r="A7" s="528" t="s">
        <v>671</v>
      </c>
      <c r="B7" s="528"/>
      <c r="C7" s="528"/>
      <c r="D7" s="528"/>
      <c r="E7" s="528"/>
    </row>
    <row r="8" spans="1:5" s="63" customFormat="1" ht="24.75" customHeight="1">
      <c r="A8" s="489" t="s">
        <v>377</v>
      </c>
      <c r="B8" s="489"/>
      <c r="C8" s="489"/>
      <c r="D8" s="489"/>
      <c r="E8" s="489"/>
    </row>
    <row r="10" ht="18.75">
      <c r="A10" s="237"/>
    </row>
    <row r="11" spans="1:5" ht="18.75" customHeight="1">
      <c r="A11" s="537" t="s">
        <v>293</v>
      </c>
      <c r="B11" s="537" t="s">
        <v>292</v>
      </c>
      <c r="C11" s="537" t="s">
        <v>345</v>
      </c>
      <c r="D11" s="537" t="s">
        <v>346</v>
      </c>
      <c r="E11" s="537" t="s">
        <v>383</v>
      </c>
    </row>
    <row r="12" spans="1:5" ht="15">
      <c r="A12" s="538"/>
      <c r="B12" s="538"/>
      <c r="C12" s="538"/>
      <c r="D12" s="538"/>
      <c r="E12" s="538"/>
    </row>
    <row r="13" spans="1:5" ht="18.75" customHeight="1">
      <c r="A13" s="539"/>
      <c r="B13" s="539"/>
      <c r="C13" s="539"/>
      <c r="D13" s="539"/>
      <c r="E13" s="539"/>
    </row>
    <row r="14" spans="1:5" ht="18.75">
      <c r="A14" s="266">
        <v>1</v>
      </c>
      <c r="B14" s="239">
        <v>2</v>
      </c>
      <c r="C14" s="239">
        <v>3</v>
      </c>
      <c r="D14" s="239">
        <v>4</v>
      </c>
      <c r="E14" s="239" t="s">
        <v>382</v>
      </c>
    </row>
    <row r="15" spans="1:5" s="21" customFormat="1" ht="37.5" customHeight="1">
      <c r="A15" s="267"/>
      <c r="B15" s="268" t="s">
        <v>384</v>
      </c>
      <c r="C15" s="267" t="s">
        <v>280</v>
      </c>
      <c r="D15" s="267" t="s">
        <v>280</v>
      </c>
      <c r="E15" s="221">
        <f>E17+E19+E20</f>
        <v>944.28</v>
      </c>
    </row>
    <row r="16" spans="1:5" ht="18.75">
      <c r="A16" s="79"/>
      <c r="B16" s="245" t="s">
        <v>347</v>
      </c>
      <c r="C16" s="269"/>
      <c r="D16" s="269"/>
      <c r="E16" s="269"/>
    </row>
    <row r="17" spans="1:5" ht="18.75">
      <c r="A17" s="79"/>
      <c r="B17" s="245" t="s">
        <v>348</v>
      </c>
      <c r="C17" s="269">
        <v>0</v>
      </c>
      <c r="D17" s="269">
        <v>0</v>
      </c>
      <c r="E17" s="253">
        <v>0</v>
      </c>
    </row>
    <row r="18" spans="1:5" ht="18.75">
      <c r="A18" s="79"/>
      <c r="B18" s="245" t="s">
        <v>159</v>
      </c>
      <c r="C18" s="269"/>
      <c r="D18" s="269"/>
      <c r="E18" s="253"/>
    </row>
    <row r="19" spans="1:5" ht="18.75">
      <c r="A19" s="79"/>
      <c r="B19" s="245" t="s">
        <v>349</v>
      </c>
      <c r="C19" s="269">
        <v>42921.82</v>
      </c>
      <c r="D19" s="269"/>
      <c r="E19" s="253">
        <v>944.28</v>
      </c>
    </row>
    <row r="20" spans="1:5" ht="18.75">
      <c r="A20" s="79"/>
      <c r="B20" s="245" t="s">
        <v>350</v>
      </c>
      <c r="C20" s="269">
        <v>0</v>
      </c>
      <c r="D20" s="269">
        <v>0</v>
      </c>
      <c r="E20" s="253">
        <v>0</v>
      </c>
    </row>
    <row r="21" spans="1:5" ht="18.75">
      <c r="A21" s="79"/>
      <c r="B21" s="245" t="s">
        <v>159</v>
      </c>
      <c r="C21" s="269"/>
      <c r="D21" s="269"/>
      <c r="E21" s="269"/>
    </row>
    <row r="22" spans="1:5" ht="18.75">
      <c r="A22" s="79"/>
      <c r="B22" s="245" t="s">
        <v>349</v>
      </c>
      <c r="C22" s="269">
        <v>0</v>
      </c>
      <c r="D22" s="269">
        <v>0</v>
      </c>
      <c r="E22" s="253">
        <v>0</v>
      </c>
    </row>
    <row r="23" spans="1:5" ht="18.75" hidden="1">
      <c r="A23" s="79"/>
      <c r="B23" s="81"/>
      <c r="C23" s="269"/>
      <c r="D23" s="269"/>
      <c r="E23" s="269"/>
    </row>
    <row r="24" spans="1:5" ht="18.75" hidden="1">
      <c r="A24" s="79"/>
      <c r="B24" s="81"/>
      <c r="C24" s="269"/>
      <c r="D24" s="269"/>
      <c r="E24" s="269"/>
    </row>
    <row r="26" spans="2:5" s="236" customFormat="1" ht="18.75">
      <c r="B26" s="236" t="s">
        <v>87</v>
      </c>
      <c r="C26" s="236" t="s">
        <v>255</v>
      </c>
      <c r="E26" s="265" t="s">
        <v>648</v>
      </c>
    </row>
    <row r="27" spans="2:5" s="236" customFormat="1" ht="18.75">
      <c r="B27" s="259" t="s">
        <v>675</v>
      </c>
      <c r="C27" s="236" t="s">
        <v>576</v>
      </c>
      <c r="E27" s="236" t="s">
        <v>619</v>
      </c>
    </row>
    <row r="28" s="236" customFormat="1" ht="18.75"/>
    <row r="29" spans="2:5" s="236" customFormat="1" ht="18.75">
      <c r="B29" s="236" t="s">
        <v>370</v>
      </c>
      <c r="C29" s="236" t="s">
        <v>255</v>
      </c>
      <c r="E29" s="265" t="s">
        <v>649</v>
      </c>
    </row>
    <row r="30" spans="2:5" s="236" customFormat="1" ht="18.75">
      <c r="B30" s="259" t="s">
        <v>89</v>
      </c>
      <c r="C30" s="236" t="s">
        <v>576</v>
      </c>
      <c r="E30" s="236" t="s">
        <v>619</v>
      </c>
    </row>
    <row r="31" s="236" customFormat="1" ht="18.75"/>
    <row r="32" s="236" customFormat="1" ht="18.75"/>
    <row r="33" s="236" customFormat="1" ht="18.75">
      <c r="B33" s="236" t="s">
        <v>574</v>
      </c>
    </row>
    <row r="34" s="236" customFormat="1" ht="18.75">
      <c r="E34" s="270"/>
    </row>
    <row r="35" s="236" customFormat="1" ht="18.75"/>
    <row r="36" s="236" customFormat="1" ht="18.75"/>
  </sheetData>
  <mergeCells count="10">
    <mergeCell ref="A4:E4"/>
    <mergeCell ref="A5:E5"/>
    <mergeCell ref="A6:E6"/>
    <mergeCell ref="A7:E7"/>
    <mergeCell ref="A8:E8"/>
    <mergeCell ref="A11:A13"/>
    <mergeCell ref="B11:B13"/>
    <mergeCell ref="C11:C13"/>
    <mergeCell ref="D11:D13"/>
    <mergeCell ref="E11:E13"/>
  </mergeCells>
  <printOptions/>
  <pageMargins left="0.26" right="0.24" top="0.26" bottom="0.18" header="0.5" footer="0.5"/>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indexed="33"/>
  </sheetPr>
  <dimension ref="A1:D90"/>
  <sheetViews>
    <sheetView zoomScale="75" zoomScaleNormal="75" zoomScaleSheetLayoutView="75" zoomScalePageLayoutView="0" workbookViewId="0" topLeftCell="A49">
      <selection activeCell="F84" sqref="F84"/>
    </sheetView>
  </sheetViews>
  <sheetFormatPr defaultColWidth="9.140625" defaultRowHeight="15"/>
  <cols>
    <col min="1" max="1" width="59.140625" style="319" customWidth="1"/>
    <col min="2" max="2" width="22.140625" style="319" customWidth="1"/>
    <col min="3" max="3" width="44.57421875" style="319" customWidth="1"/>
    <col min="4" max="4" width="54.00390625" style="319" customWidth="1"/>
    <col min="5" max="16384" width="9.140625" style="319" customWidth="1"/>
  </cols>
  <sheetData>
    <row r="1" ht="18.75">
      <c r="A1" s="296" t="s">
        <v>143</v>
      </c>
    </row>
    <row r="2" spans="1:4" ht="75.75" customHeight="1">
      <c r="A2" s="368" t="s">
        <v>477</v>
      </c>
      <c r="B2" s="368"/>
      <c r="C2" s="368"/>
      <c r="D2" s="368"/>
    </row>
    <row r="3" spans="1:4" ht="39.75" customHeight="1">
      <c r="A3" s="368" t="s">
        <v>478</v>
      </c>
      <c r="B3" s="368"/>
      <c r="C3" s="368"/>
      <c r="D3" s="368"/>
    </row>
    <row r="4" spans="1:4" ht="27" customHeight="1">
      <c r="A4" s="368" t="s">
        <v>479</v>
      </c>
      <c r="B4" s="368"/>
      <c r="C4" s="368"/>
      <c r="D4" s="368"/>
    </row>
    <row r="5" spans="1:4" ht="44.25" customHeight="1">
      <c r="A5" s="368" t="s">
        <v>480</v>
      </c>
      <c r="B5" s="368"/>
      <c r="C5" s="368"/>
      <c r="D5" s="368"/>
    </row>
    <row r="6" spans="1:4" ht="42.75" customHeight="1">
      <c r="A6" s="368" t="s">
        <v>481</v>
      </c>
      <c r="B6" s="368"/>
      <c r="C6" s="368"/>
      <c r="D6" s="368"/>
    </row>
    <row r="7" spans="1:4" ht="18.75">
      <c r="A7" s="368" t="s">
        <v>482</v>
      </c>
      <c r="B7" s="368"/>
      <c r="C7" s="368"/>
      <c r="D7" s="368"/>
    </row>
    <row r="8" spans="1:4" ht="27" customHeight="1">
      <c r="A8" s="368" t="s">
        <v>483</v>
      </c>
      <c r="B8" s="368"/>
      <c r="C8" s="368"/>
      <c r="D8" s="368"/>
    </row>
    <row r="9" spans="1:4" ht="39" customHeight="1">
      <c r="A9" s="368" t="s">
        <v>484</v>
      </c>
      <c r="B9" s="368"/>
      <c r="C9" s="368"/>
      <c r="D9" s="368"/>
    </row>
    <row r="10" spans="1:4" ht="24" customHeight="1">
      <c r="A10" s="368" t="s">
        <v>485</v>
      </c>
      <c r="B10" s="368"/>
      <c r="C10" s="368"/>
      <c r="D10" s="368"/>
    </row>
    <row r="11" spans="1:4" ht="26.25" customHeight="1">
      <c r="A11" s="372" t="s">
        <v>486</v>
      </c>
      <c r="B11" s="372"/>
      <c r="C11" s="372"/>
      <c r="D11" s="372"/>
    </row>
    <row r="12" spans="1:4" ht="24" customHeight="1">
      <c r="A12" s="368" t="s">
        <v>487</v>
      </c>
      <c r="B12" s="368"/>
      <c r="C12" s="368"/>
      <c r="D12" s="368"/>
    </row>
    <row r="13" spans="1:4" ht="24" customHeight="1">
      <c r="A13" s="370" t="s">
        <v>488</v>
      </c>
      <c r="B13" s="370"/>
      <c r="C13" s="370"/>
      <c r="D13" s="370"/>
    </row>
    <row r="14" spans="1:4" ht="22.5" customHeight="1">
      <c r="A14" s="370" t="s">
        <v>489</v>
      </c>
      <c r="B14" s="370"/>
      <c r="C14" s="370"/>
      <c r="D14" s="370"/>
    </row>
    <row r="15" spans="1:4" ht="22.5" customHeight="1">
      <c r="A15" s="370" t="s">
        <v>490</v>
      </c>
      <c r="B15" s="370"/>
      <c r="C15" s="370"/>
      <c r="D15" s="370"/>
    </row>
    <row r="16" spans="1:4" ht="21.75" customHeight="1">
      <c r="A16" s="370" t="s">
        <v>491</v>
      </c>
      <c r="B16" s="370"/>
      <c r="C16" s="370"/>
      <c r="D16" s="370"/>
    </row>
    <row r="17" spans="1:4" ht="36" customHeight="1">
      <c r="A17" s="370" t="s">
        <v>509</v>
      </c>
      <c r="B17" s="370"/>
      <c r="C17" s="370"/>
      <c r="D17" s="370"/>
    </row>
    <row r="18" spans="1:4" ht="42" customHeight="1">
      <c r="A18" s="370" t="s">
        <v>510</v>
      </c>
      <c r="B18" s="370"/>
      <c r="C18" s="370"/>
      <c r="D18" s="370"/>
    </row>
    <row r="19" spans="1:4" ht="21.75" customHeight="1">
      <c r="A19" s="370" t="s">
        <v>511</v>
      </c>
      <c r="B19" s="370"/>
      <c r="C19" s="370"/>
      <c r="D19" s="370"/>
    </row>
    <row r="20" spans="1:4" ht="39" customHeight="1">
      <c r="A20" s="370" t="s">
        <v>512</v>
      </c>
      <c r="B20" s="370"/>
      <c r="C20" s="370"/>
      <c r="D20" s="370"/>
    </row>
    <row r="21" spans="1:4" ht="40.5" customHeight="1">
      <c r="A21" s="370" t="s">
        <v>513</v>
      </c>
      <c r="B21" s="370"/>
      <c r="C21" s="370"/>
      <c r="D21" s="370"/>
    </row>
    <row r="22" spans="1:4" ht="39.75" customHeight="1">
      <c r="A22" s="370" t="s">
        <v>514</v>
      </c>
      <c r="B22" s="370"/>
      <c r="C22" s="370"/>
      <c r="D22" s="370"/>
    </row>
    <row r="23" spans="1:4" ht="41.25" customHeight="1">
      <c r="A23" s="370" t="s">
        <v>515</v>
      </c>
      <c r="B23" s="370"/>
      <c r="C23" s="370"/>
      <c r="D23" s="370"/>
    </row>
    <row r="24" spans="1:4" ht="59.25" customHeight="1">
      <c r="A24" s="371" t="s">
        <v>516</v>
      </c>
      <c r="B24" s="371"/>
      <c r="C24" s="371"/>
      <c r="D24" s="371"/>
    </row>
    <row r="25" spans="1:4" ht="58.5" customHeight="1">
      <c r="A25" s="369" t="s">
        <v>517</v>
      </c>
      <c r="B25" s="369"/>
      <c r="C25" s="369"/>
      <c r="D25" s="369"/>
    </row>
    <row r="26" spans="1:4" ht="37.5" customHeight="1">
      <c r="A26" s="369" t="s">
        <v>518</v>
      </c>
      <c r="B26" s="369"/>
      <c r="C26" s="369"/>
      <c r="D26" s="369"/>
    </row>
    <row r="27" spans="1:4" ht="38.25" customHeight="1">
      <c r="A27" s="369" t="s">
        <v>519</v>
      </c>
      <c r="B27" s="369"/>
      <c r="C27" s="369"/>
      <c r="D27" s="369"/>
    </row>
    <row r="28" spans="1:4" ht="24" customHeight="1">
      <c r="A28" s="373" t="s">
        <v>520</v>
      </c>
      <c r="B28" s="373"/>
      <c r="C28" s="373"/>
      <c r="D28" s="373"/>
    </row>
    <row r="29" spans="1:4" ht="42.75" customHeight="1">
      <c r="A29" s="369" t="s">
        <v>521</v>
      </c>
      <c r="B29" s="369"/>
      <c r="C29" s="369"/>
      <c r="D29" s="369"/>
    </row>
    <row r="30" spans="1:4" ht="38.25" customHeight="1">
      <c r="A30" s="373" t="s">
        <v>522</v>
      </c>
      <c r="B30" s="373"/>
      <c r="C30" s="373"/>
      <c r="D30" s="373"/>
    </row>
    <row r="31" spans="1:4" ht="135.75" customHeight="1">
      <c r="A31" s="369" t="s">
        <v>527</v>
      </c>
      <c r="B31" s="369"/>
      <c r="C31" s="369"/>
      <c r="D31" s="369"/>
    </row>
    <row r="32" spans="1:4" ht="35.25" customHeight="1">
      <c r="A32" s="369" t="s">
        <v>528</v>
      </c>
      <c r="B32" s="369"/>
      <c r="C32" s="369"/>
      <c r="D32" s="369"/>
    </row>
    <row r="33" spans="1:4" ht="75.75" customHeight="1">
      <c r="A33" s="369" t="s">
        <v>529</v>
      </c>
      <c r="B33" s="369"/>
      <c r="C33" s="369"/>
      <c r="D33" s="369"/>
    </row>
    <row r="34" spans="1:4" ht="21.75" customHeight="1">
      <c r="A34" s="369" t="s">
        <v>530</v>
      </c>
      <c r="B34" s="369"/>
      <c r="C34" s="369"/>
      <c r="D34" s="369"/>
    </row>
    <row r="35" spans="1:4" ht="57.75" customHeight="1">
      <c r="A35" s="369" t="s">
        <v>531</v>
      </c>
      <c r="B35" s="369"/>
      <c r="C35" s="369"/>
      <c r="D35" s="369"/>
    </row>
    <row r="36" spans="1:4" ht="93.75" customHeight="1">
      <c r="A36" s="369" t="s">
        <v>532</v>
      </c>
      <c r="B36" s="369"/>
      <c r="C36" s="369"/>
      <c r="D36" s="369"/>
    </row>
    <row r="37" spans="1:4" ht="21.75" customHeight="1">
      <c r="A37" s="369" t="s">
        <v>533</v>
      </c>
      <c r="B37" s="369"/>
      <c r="C37" s="369"/>
      <c r="D37" s="369"/>
    </row>
    <row r="38" spans="1:4" ht="54.75" customHeight="1">
      <c r="A38" s="369" t="s">
        <v>534</v>
      </c>
      <c r="B38" s="369"/>
      <c r="C38" s="369"/>
      <c r="D38" s="369"/>
    </row>
    <row r="39" spans="1:4" ht="27" customHeight="1">
      <c r="A39" s="296" t="s">
        <v>144</v>
      </c>
      <c r="B39" s="236"/>
      <c r="C39" s="236"/>
      <c r="D39" s="236"/>
    </row>
    <row r="40" spans="1:4" ht="24.75" customHeight="1">
      <c r="A40" s="368" t="s">
        <v>21</v>
      </c>
      <c r="B40" s="368"/>
      <c r="C40" s="368"/>
      <c r="D40" s="368"/>
    </row>
    <row r="41" spans="1:4" ht="27" customHeight="1">
      <c r="A41" s="368" t="s">
        <v>687</v>
      </c>
      <c r="B41" s="368"/>
      <c r="C41" s="368"/>
      <c r="D41" s="368"/>
    </row>
    <row r="42" spans="1:4" ht="42.75" customHeight="1">
      <c r="A42" s="368" t="s">
        <v>688</v>
      </c>
      <c r="B42" s="368"/>
      <c r="C42" s="368"/>
      <c r="D42" s="368"/>
    </row>
    <row r="43" spans="1:4" ht="21" customHeight="1">
      <c r="A43" s="368" t="s">
        <v>689</v>
      </c>
      <c r="B43" s="368"/>
      <c r="C43" s="368"/>
      <c r="D43" s="368"/>
    </row>
    <row r="44" spans="1:4" ht="20.25" customHeight="1">
      <c r="A44" s="368" t="s">
        <v>1</v>
      </c>
      <c r="B44" s="368"/>
      <c r="C44" s="368"/>
      <c r="D44" s="368"/>
    </row>
    <row r="45" spans="1:4" ht="117.75" customHeight="1">
      <c r="A45" s="368" t="s">
        <v>2</v>
      </c>
      <c r="B45" s="368"/>
      <c r="C45" s="368"/>
      <c r="D45" s="368"/>
    </row>
    <row r="46" spans="1:4" ht="21.75" customHeight="1">
      <c r="A46" s="368" t="s">
        <v>690</v>
      </c>
      <c r="B46" s="368"/>
      <c r="C46" s="368"/>
      <c r="D46" s="368"/>
    </row>
    <row r="47" spans="1:4" ht="113.25" customHeight="1">
      <c r="A47" s="368" t="s">
        <v>0</v>
      </c>
      <c r="B47" s="368"/>
      <c r="C47" s="368"/>
      <c r="D47" s="368"/>
    </row>
    <row r="48" spans="1:4" ht="27" customHeight="1">
      <c r="A48" s="368" t="s">
        <v>3</v>
      </c>
      <c r="B48" s="368"/>
      <c r="C48" s="368"/>
      <c r="D48" s="368"/>
    </row>
    <row r="49" spans="1:4" ht="24.75" customHeight="1">
      <c r="A49" s="368" t="s">
        <v>4</v>
      </c>
      <c r="B49" s="368"/>
      <c r="C49" s="368"/>
      <c r="D49" s="368"/>
    </row>
    <row r="50" spans="1:4" ht="40.5" customHeight="1">
      <c r="A50" s="368" t="s">
        <v>5</v>
      </c>
      <c r="B50" s="368"/>
      <c r="C50" s="368"/>
      <c r="D50" s="368"/>
    </row>
    <row r="51" spans="1:4" ht="21" customHeight="1">
      <c r="A51" s="368" t="s">
        <v>6</v>
      </c>
      <c r="B51" s="368"/>
      <c r="C51" s="368"/>
      <c r="D51" s="368"/>
    </row>
    <row r="52" spans="1:4" ht="39.75" customHeight="1">
      <c r="A52" s="368" t="s">
        <v>7</v>
      </c>
      <c r="B52" s="368"/>
      <c r="C52" s="368"/>
      <c r="D52" s="368"/>
    </row>
    <row r="53" spans="1:4" ht="39" customHeight="1">
      <c r="A53" s="368" t="s">
        <v>8</v>
      </c>
      <c r="B53" s="368"/>
      <c r="C53" s="368"/>
      <c r="D53" s="368"/>
    </row>
    <row r="54" spans="1:4" ht="37.5" customHeight="1">
      <c r="A54" s="368" t="s">
        <v>9</v>
      </c>
      <c r="B54" s="368"/>
      <c r="C54" s="368"/>
      <c r="D54" s="368"/>
    </row>
    <row r="55" spans="1:4" ht="39" customHeight="1">
      <c r="A55" s="368" t="s">
        <v>10</v>
      </c>
      <c r="B55" s="368"/>
      <c r="C55" s="368"/>
      <c r="D55" s="368"/>
    </row>
    <row r="56" spans="1:4" ht="73.5" customHeight="1">
      <c r="A56" s="368" t="s">
        <v>11</v>
      </c>
      <c r="B56" s="368"/>
      <c r="C56" s="368"/>
      <c r="D56" s="368"/>
    </row>
    <row r="57" spans="1:4" ht="56.25" customHeight="1">
      <c r="A57" s="368" t="s">
        <v>14</v>
      </c>
      <c r="B57" s="368"/>
      <c r="C57" s="368"/>
      <c r="D57" s="368"/>
    </row>
    <row r="58" spans="1:4" ht="38.25" customHeight="1">
      <c r="A58" s="368" t="s">
        <v>15</v>
      </c>
      <c r="B58" s="368"/>
      <c r="C58" s="368"/>
      <c r="D58" s="368"/>
    </row>
    <row r="59" spans="1:4" ht="39" customHeight="1">
      <c r="A59" s="368" t="s">
        <v>16</v>
      </c>
      <c r="B59" s="368"/>
      <c r="C59" s="368"/>
      <c r="D59" s="368"/>
    </row>
    <row r="60" spans="1:4" ht="24.75" customHeight="1">
      <c r="A60" s="368" t="s">
        <v>17</v>
      </c>
      <c r="B60" s="368"/>
      <c r="C60" s="368"/>
      <c r="D60" s="368"/>
    </row>
    <row r="61" spans="1:4" ht="40.5" customHeight="1">
      <c r="A61" s="368" t="s">
        <v>18</v>
      </c>
      <c r="B61" s="368"/>
      <c r="C61" s="368"/>
      <c r="D61" s="368"/>
    </row>
    <row r="62" spans="1:4" ht="42" customHeight="1">
      <c r="A62" s="368" t="s">
        <v>19</v>
      </c>
      <c r="B62" s="368"/>
      <c r="C62" s="368"/>
      <c r="D62" s="368"/>
    </row>
    <row r="63" spans="1:4" ht="22.5" customHeight="1">
      <c r="A63" s="368" t="s">
        <v>20</v>
      </c>
      <c r="B63" s="368"/>
      <c r="C63" s="368"/>
      <c r="D63" s="368"/>
    </row>
    <row r="64" spans="1:4" ht="56.25" customHeight="1">
      <c r="A64" s="362" t="s">
        <v>150</v>
      </c>
      <c r="B64" s="362"/>
      <c r="C64" s="362"/>
      <c r="D64" s="362"/>
    </row>
    <row r="65" spans="1:4" ht="19.5" customHeight="1">
      <c r="A65" s="363" t="s">
        <v>683</v>
      </c>
      <c r="B65" s="363"/>
      <c r="C65" s="363"/>
      <c r="D65" s="363"/>
    </row>
    <row r="66" spans="1:4" ht="51.75" customHeight="1">
      <c r="A66" s="363" t="s">
        <v>684</v>
      </c>
      <c r="B66" s="363"/>
      <c r="C66" s="363"/>
      <c r="D66" s="363"/>
    </row>
    <row r="67" spans="1:4" ht="24.75" customHeight="1">
      <c r="A67" s="363" t="s">
        <v>685</v>
      </c>
      <c r="B67" s="363"/>
      <c r="C67" s="363"/>
      <c r="D67" s="363"/>
    </row>
    <row r="68" spans="1:4" ht="43.5" customHeight="1">
      <c r="A68" s="363" t="s">
        <v>686</v>
      </c>
      <c r="B68" s="363"/>
      <c r="C68" s="363"/>
      <c r="D68" s="363"/>
    </row>
    <row r="69" spans="1:4" s="236" customFormat="1" ht="51.75" customHeight="1">
      <c r="A69" s="364" t="s">
        <v>276</v>
      </c>
      <c r="B69" s="364"/>
      <c r="C69" s="364"/>
      <c r="D69" s="364"/>
    </row>
    <row r="70" spans="1:4" s="236" customFormat="1" ht="18" customHeight="1">
      <c r="A70" s="365" t="s">
        <v>22</v>
      </c>
      <c r="B70" s="365"/>
      <c r="C70" s="365"/>
      <c r="D70" s="365"/>
    </row>
    <row r="71" spans="1:4" s="236" customFormat="1" ht="18.75">
      <c r="A71" s="363" t="s">
        <v>204</v>
      </c>
      <c r="B71" s="363"/>
      <c r="C71" s="363"/>
      <c r="D71" s="363"/>
    </row>
    <row r="72" spans="1:4" s="236" customFormat="1" ht="18.75" customHeight="1">
      <c r="A72" s="363" t="s">
        <v>277</v>
      </c>
      <c r="B72" s="363"/>
      <c r="C72" s="363"/>
      <c r="D72" s="363"/>
    </row>
    <row r="73" spans="1:4" s="236" customFormat="1" ht="18.75">
      <c r="A73" s="365" t="s">
        <v>22</v>
      </c>
      <c r="B73" s="365"/>
      <c r="C73" s="365"/>
      <c r="D73" s="365"/>
    </row>
    <row r="74" spans="1:4" s="236" customFormat="1" ht="22.5" customHeight="1" hidden="1">
      <c r="A74" s="363" t="s">
        <v>278</v>
      </c>
      <c r="B74" s="363"/>
      <c r="C74" s="363"/>
      <c r="D74" s="363"/>
    </row>
    <row r="75" spans="1:4" s="236" customFormat="1" ht="18.75" hidden="1">
      <c r="A75" s="359"/>
      <c r="B75" s="359"/>
      <c r="C75" s="359"/>
      <c r="D75" s="359"/>
    </row>
    <row r="76" spans="1:4" ht="30.75" customHeight="1" hidden="1">
      <c r="A76" s="363" t="s">
        <v>279</v>
      </c>
      <c r="B76" s="363"/>
      <c r="C76" s="363"/>
      <c r="D76" s="363"/>
    </row>
    <row r="77" spans="1:4" ht="18.75" hidden="1">
      <c r="A77" s="359"/>
      <c r="B77" s="359"/>
      <c r="C77" s="359"/>
      <c r="D77" s="359"/>
    </row>
    <row r="78" spans="1:4" s="236" customFormat="1" ht="24" customHeight="1">
      <c r="A78" s="364" t="s">
        <v>535</v>
      </c>
      <c r="B78" s="360"/>
      <c r="C78" s="360"/>
      <c r="D78" s="360"/>
    </row>
    <row r="79" spans="1:4" s="236" customFormat="1" ht="18.75" hidden="1">
      <c r="A79" s="365"/>
      <c r="B79" s="365"/>
      <c r="C79" s="365"/>
      <c r="D79" s="365"/>
    </row>
    <row r="80" spans="1:4" s="236" customFormat="1" ht="18.75">
      <c r="A80" s="363" t="s">
        <v>204</v>
      </c>
      <c r="B80" s="363"/>
      <c r="C80" s="363"/>
      <c r="D80" s="363"/>
    </row>
    <row r="81" spans="1:4" ht="28.5" customHeight="1">
      <c r="A81" s="363" t="s">
        <v>23</v>
      </c>
      <c r="B81" s="363"/>
      <c r="C81" s="363"/>
      <c r="D81" s="363"/>
    </row>
    <row r="82" spans="1:4" ht="18.75">
      <c r="A82" s="306"/>
      <c r="B82" s="306"/>
      <c r="C82" s="306"/>
      <c r="D82" s="306"/>
    </row>
    <row r="83" spans="1:4" ht="18.75">
      <c r="A83" s="306"/>
      <c r="B83" s="306"/>
      <c r="C83" s="306"/>
      <c r="D83" s="306"/>
    </row>
    <row r="84" spans="1:4" ht="18.75">
      <c r="A84" s="306"/>
      <c r="B84" s="306"/>
      <c r="C84" s="306"/>
      <c r="D84" s="306"/>
    </row>
    <row r="85" spans="1:4" ht="18.75">
      <c r="A85" s="306"/>
      <c r="B85" s="306"/>
      <c r="C85" s="306"/>
      <c r="D85" s="306"/>
    </row>
    <row r="86" spans="1:4" s="236" customFormat="1" ht="18.75">
      <c r="A86" s="320" t="s">
        <v>87</v>
      </c>
      <c r="C86" s="321" t="s">
        <v>620</v>
      </c>
      <c r="D86" s="322" t="s">
        <v>74</v>
      </c>
    </row>
    <row r="87" spans="1:4" s="236" customFormat="1" ht="18.75">
      <c r="A87" s="323" t="s">
        <v>75</v>
      </c>
      <c r="C87" s="323" t="s">
        <v>580</v>
      </c>
      <c r="D87" s="323" t="s">
        <v>250</v>
      </c>
    </row>
    <row r="88" spans="1:4" ht="18.75">
      <c r="A88" s="323"/>
      <c r="B88" s="323"/>
      <c r="C88" s="323"/>
      <c r="D88" s="324"/>
    </row>
    <row r="89" spans="1:4" ht="18.75">
      <c r="A89" s="323" t="s">
        <v>370</v>
      </c>
      <c r="C89" s="323" t="s">
        <v>579</v>
      </c>
      <c r="D89" s="322" t="s">
        <v>649</v>
      </c>
    </row>
    <row r="90" spans="1:4" ht="18.75">
      <c r="A90" s="323" t="s">
        <v>89</v>
      </c>
      <c r="C90" s="323" t="s">
        <v>580</v>
      </c>
      <c r="D90" s="323" t="s">
        <v>250</v>
      </c>
    </row>
  </sheetData>
  <sheetProtection/>
  <mergeCells count="79">
    <mergeCell ref="A79:D79"/>
    <mergeCell ref="A80:D80"/>
    <mergeCell ref="A81:D81"/>
    <mergeCell ref="A75:D75"/>
    <mergeCell ref="A76:D76"/>
    <mergeCell ref="A77:D77"/>
    <mergeCell ref="A78:D78"/>
    <mergeCell ref="A71:D71"/>
    <mergeCell ref="A72:D72"/>
    <mergeCell ref="A73:D73"/>
    <mergeCell ref="A74:D74"/>
    <mergeCell ref="A67:D67"/>
    <mergeCell ref="A68:D68"/>
    <mergeCell ref="A69:D69"/>
    <mergeCell ref="A70:D70"/>
    <mergeCell ref="A63:D63"/>
    <mergeCell ref="A64:D64"/>
    <mergeCell ref="A65:D65"/>
    <mergeCell ref="A66:D66"/>
    <mergeCell ref="A59:D59"/>
    <mergeCell ref="A60:D60"/>
    <mergeCell ref="A61:D61"/>
    <mergeCell ref="A62:D62"/>
    <mergeCell ref="A55:D55"/>
    <mergeCell ref="A56:D56"/>
    <mergeCell ref="A57:D57"/>
    <mergeCell ref="A58:D58"/>
    <mergeCell ref="A2:D2"/>
    <mergeCell ref="A10:D10"/>
    <mergeCell ref="A53:D53"/>
    <mergeCell ref="A54:D54"/>
    <mergeCell ref="A26:D26"/>
    <mergeCell ref="A27:D27"/>
    <mergeCell ref="A28:D28"/>
    <mergeCell ref="A29:D29"/>
    <mergeCell ref="A34:D34"/>
    <mergeCell ref="A30:D30"/>
    <mergeCell ref="A31:D31"/>
    <mergeCell ref="A32:D32"/>
    <mergeCell ref="A33:D33"/>
    <mergeCell ref="A25:D25"/>
    <mergeCell ref="A16:D16"/>
    <mergeCell ref="A19:D19"/>
    <mergeCell ref="A7:D7"/>
    <mergeCell ref="A11:D11"/>
    <mergeCell ref="A12:D12"/>
    <mergeCell ref="A13:D13"/>
    <mergeCell ref="A14:D14"/>
    <mergeCell ref="A22:D22"/>
    <mergeCell ref="A23:D23"/>
    <mergeCell ref="A24:D24"/>
    <mergeCell ref="A8:D8"/>
    <mergeCell ref="A9:D9"/>
    <mergeCell ref="A20:D20"/>
    <mergeCell ref="A21:D21"/>
    <mergeCell ref="A17:D17"/>
    <mergeCell ref="A18:D18"/>
    <mergeCell ref="A15:D15"/>
    <mergeCell ref="A3:D3"/>
    <mergeCell ref="A4:D4"/>
    <mergeCell ref="A5:D5"/>
    <mergeCell ref="A6:D6"/>
    <mergeCell ref="A35:D35"/>
    <mergeCell ref="A51:D51"/>
    <mergeCell ref="A41:D41"/>
    <mergeCell ref="A42:D42"/>
    <mergeCell ref="A43:D43"/>
    <mergeCell ref="A40:D40"/>
    <mergeCell ref="A38:D38"/>
    <mergeCell ref="A36:D36"/>
    <mergeCell ref="A37:D37"/>
    <mergeCell ref="A52:D52"/>
    <mergeCell ref="A44:D44"/>
    <mergeCell ref="A45:D45"/>
    <mergeCell ref="A46:D46"/>
    <mergeCell ref="A47:D47"/>
    <mergeCell ref="A48:D48"/>
    <mergeCell ref="A49:D49"/>
    <mergeCell ref="A50:D50"/>
  </mergeCells>
  <printOptions/>
  <pageMargins left="0.5118110236220472" right="0.16" top="0.35433070866141736" bottom="0.35433070866141736" header="0.31496062992125984" footer="0.31496062992125984"/>
  <pageSetup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sheetPr>
    <tabColor indexed="33"/>
    <pageSetUpPr fitToPage="1"/>
  </sheetPr>
  <dimension ref="A1:E29"/>
  <sheetViews>
    <sheetView zoomScale="75" zoomScaleNormal="75" zoomScalePageLayoutView="0" workbookViewId="0" topLeftCell="A1">
      <selection activeCell="K29" sqref="K29"/>
    </sheetView>
  </sheetViews>
  <sheetFormatPr defaultColWidth="9.140625" defaultRowHeight="15"/>
  <cols>
    <col min="1" max="1" width="8.421875" style="0" customWidth="1"/>
    <col min="2" max="2" width="67.57421875" style="0" customWidth="1"/>
    <col min="3" max="3" width="30.7109375" style="0" customWidth="1"/>
    <col min="4" max="4" width="21.140625" style="0" customWidth="1"/>
    <col min="5" max="5" width="36.7109375" style="0" customWidth="1"/>
  </cols>
  <sheetData>
    <row r="1" ht="18.75">
      <c r="E1" s="260" t="s">
        <v>386</v>
      </c>
    </row>
    <row r="4" spans="1:5" ht="24.75" customHeight="1">
      <c r="A4" s="540" t="s">
        <v>351</v>
      </c>
      <c r="B4" s="541"/>
      <c r="C4" s="541"/>
      <c r="D4" s="541"/>
      <c r="E4" s="541"/>
    </row>
    <row r="5" spans="1:5" ht="33" customHeight="1">
      <c r="A5" s="500" t="s">
        <v>67</v>
      </c>
      <c r="B5" s="500"/>
      <c r="C5" s="500"/>
      <c r="D5" s="500"/>
      <c r="E5" s="500"/>
    </row>
    <row r="6" spans="1:5" ht="15.75" customHeight="1">
      <c r="A6" s="489" t="s">
        <v>468</v>
      </c>
      <c r="B6" s="489"/>
      <c r="C6" s="489"/>
      <c r="D6" s="489"/>
      <c r="E6" s="489"/>
    </row>
    <row r="7" spans="1:5" s="63" customFormat="1" ht="27.75">
      <c r="A7" s="529" t="s">
        <v>190</v>
      </c>
      <c r="B7" s="529"/>
      <c r="C7" s="529"/>
      <c r="D7" s="529"/>
      <c r="E7" s="529"/>
    </row>
    <row r="8" spans="1:5" s="63" customFormat="1" ht="17.25" customHeight="1">
      <c r="A8" s="489" t="s">
        <v>377</v>
      </c>
      <c r="B8" s="489"/>
      <c r="C8" s="489"/>
      <c r="D8" s="489"/>
      <c r="E8" s="489"/>
    </row>
    <row r="9" ht="18.75">
      <c r="A9" s="237"/>
    </row>
    <row r="10" spans="1:5" ht="80.25" customHeight="1">
      <c r="A10" s="238" t="s">
        <v>293</v>
      </c>
      <c r="B10" s="238" t="s">
        <v>292</v>
      </c>
      <c r="C10" s="238" t="s">
        <v>352</v>
      </c>
      <c r="D10" s="238" t="s">
        <v>346</v>
      </c>
      <c r="E10" s="238" t="s">
        <v>157</v>
      </c>
    </row>
    <row r="11" spans="1:5" s="93" customFormat="1" ht="19.5" customHeight="1">
      <c r="A11" s="239">
        <v>1</v>
      </c>
      <c r="B11" s="239">
        <v>2</v>
      </c>
      <c r="C11" s="239">
        <v>3</v>
      </c>
      <c r="D11" s="239">
        <v>4</v>
      </c>
      <c r="E11" s="239" t="s">
        <v>382</v>
      </c>
    </row>
    <row r="12" spans="1:5" s="21" customFormat="1" ht="35.25" customHeight="1">
      <c r="A12" s="261"/>
      <c r="B12" s="242" t="s">
        <v>353</v>
      </c>
      <c r="C12" s="262" t="s">
        <v>280</v>
      </c>
      <c r="D12" s="262" t="s">
        <v>280</v>
      </c>
      <c r="E12" s="221">
        <f>E14+E15+E16</f>
        <v>4439653.88</v>
      </c>
    </row>
    <row r="13" spans="1:5" ht="22.5" customHeight="1">
      <c r="A13" s="79"/>
      <c r="B13" s="245" t="s">
        <v>354</v>
      </c>
      <c r="C13" s="263"/>
      <c r="D13" s="263"/>
      <c r="E13" s="249"/>
    </row>
    <row r="14" spans="1:5" ht="22.5" customHeight="1">
      <c r="A14" s="79">
        <v>1</v>
      </c>
      <c r="B14" s="245" t="s">
        <v>68</v>
      </c>
      <c r="C14" s="263">
        <v>623149526.4</v>
      </c>
      <c r="D14" s="263">
        <v>0.5</v>
      </c>
      <c r="E14" s="249">
        <v>3115747.63</v>
      </c>
    </row>
    <row r="15" spans="1:5" ht="22.5" customHeight="1">
      <c r="A15" s="79">
        <v>2</v>
      </c>
      <c r="B15" s="245" t="s">
        <v>69</v>
      </c>
      <c r="C15" s="263">
        <v>200762587.35</v>
      </c>
      <c r="D15" s="263">
        <v>0.5</v>
      </c>
      <c r="E15" s="249">
        <v>1003812.94</v>
      </c>
    </row>
    <row r="16" spans="1:5" ht="18.75" customHeight="1">
      <c r="A16" s="79">
        <v>3</v>
      </c>
      <c r="B16" s="264" t="s">
        <v>70</v>
      </c>
      <c r="C16" s="263">
        <v>64018661.1</v>
      </c>
      <c r="D16" s="263">
        <v>0.5</v>
      </c>
      <c r="E16" s="249">
        <v>320093.31</v>
      </c>
    </row>
    <row r="17" ht="15">
      <c r="E17" s="94"/>
    </row>
    <row r="19" spans="2:5" s="236" customFormat="1" ht="18.75">
      <c r="B19" s="236" t="s">
        <v>87</v>
      </c>
      <c r="C19" s="236" t="s">
        <v>577</v>
      </c>
      <c r="E19" s="265" t="s">
        <v>648</v>
      </c>
    </row>
    <row r="20" spans="2:5" s="236" customFormat="1" ht="18.75">
      <c r="B20" s="259" t="s">
        <v>675</v>
      </c>
      <c r="C20" s="236" t="s">
        <v>623</v>
      </c>
      <c r="E20" s="236" t="s">
        <v>619</v>
      </c>
    </row>
    <row r="21" s="236" customFormat="1" ht="18.75"/>
    <row r="22" spans="2:5" s="236" customFormat="1" ht="18.75">
      <c r="B22" s="236" t="s">
        <v>370</v>
      </c>
      <c r="C22" s="236" t="s">
        <v>577</v>
      </c>
      <c r="E22" s="265" t="s">
        <v>649</v>
      </c>
    </row>
    <row r="23" spans="2:5" s="236" customFormat="1" ht="18.75">
      <c r="B23" s="259" t="s">
        <v>89</v>
      </c>
      <c r="C23" s="236" t="s">
        <v>623</v>
      </c>
      <c r="E23" s="236" t="s">
        <v>619</v>
      </c>
    </row>
    <row r="24" s="236" customFormat="1" ht="18.75"/>
    <row r="25" s="236" customFormat="1" ht="18.75"/>
    <row r="26" s="236" customFormat="1" ht="18.75">
      <c r="B26" s="236" t="s">
        <v>624</v>
      </c>
    </row>
    <row r="29" spans="3:5" ht="15">
      <c r="C29" s="191"/>
      <c r="E29" s="191"/>
    </row>
  </sheetData>
  <sheetProtection/>
  <mergeCells count="5">
    <mergeCell ref="A4:E4"/>
    <mergeCell ref="A7:E7"/>
    <mergeCell ref="A8:E8"/>
    <mergeCell ref="A5:E5"/>
    <mergeCell ref="A6:E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31.xml><?xml version="1.0" encoding="utf-8"?>
<worksheet xmlns="http://schemas.openxmlformats.org/spreadsheetml/2006/main" xmlns:r="http://schemas.openxmlformats.org/officeDocument/2006/relationships">
  <sheetPr>
    <tabColor indexed="33"/>
  </sheetPr>
  <dimension ref="A1:E26"/>
  <sheetViews>
    <sheetView zoomScale="75" zoomScaleNormal="75" workbookViewId="0" topLeftCell="A1">
      <selection activeCell="F34" sqref="F34"/>
    </sheetView>
  </sheetViews>
  <sheetFormatPr defaultColWidth="9.140625" defaultRowHeight="15"/>
  <cols>
    <col min="1" max="1" width="8.421875" style="0" customWidth="1"/>
    <col min="2" max="2" width="67.57421875" style="0" customWidth="1"/>
    <col min="3" max="3" width="30.7109375" style="0" customWidth="1"/>
    <col min="4" max="4" width="21.140625" style="0" customWidth="1"/>
    <col min="5" max="5" width="36.7109375" style="0" customWidth="1"/>
  </cols>
  <sheetData>
    <row r="1" ht="18.75">
      <c r="E1" s="260" t="s">
        <v>386</v>
      </c>
    </row>
    <row r="4" spans="1:5" ht="24.75" customHeight="1">
      <c r="A4" s="540" t="s">
        <v>351</v>
      </c>
      <c r="B4" s="541"/>
      <c r="C4" s="541"/>
      <c r="D4" s="541"/>
      <c r="E4" s="541"/>
    </row>
    <row r="5" spans="1:5" ht="33" customHeight="1">
      <c r="A5" s="500" t="s">
        <v>67</v>
      </c>
      <c r="B5" s="500"/>
      <c r="C5" s="500"/>
      <c r="D5" s="500"/>
      <c r="E5" s="500"/>
    </row>
    <row r="6" spans="1:5" ht="15.75" customHeight="1">
      <c r="A6" s="489" t="s">
        <v>468</v>
      </c>
      <c r="B6" s="489"/>
      <c r="C6" s="489"/>
      <c r="D6" s="489"/>
      <c r="E6" s="489"/>
    </row>
    <row r="7" spans="1:5" s="63" customFormat="1" ht="27.75">
      <c r="A7" s="528" t="s">
        <v>671</v>
      </c>
      <c r="B7" s="528"/>
      <c r="C7" s="528"/>
      <c r="D7" s="528"/>
      <c r="E7" s="528"/>
    </row>
    <row r="8" spans="1:5" s="63" customFormat="1" ht="17.25" customHeight="1">
      <c r="A8" s="489" t="s">
        <v>377</v>
      </c>
      <c r="B8" s="489"/>
      <c r="C8" s="489"/>
      <c r="D8" s="489"/>
      <c r="E8" s="489"/>
    </row>
    <row r="9" ht="18.75">
      <c r="A9" s="237"/>
    </row>
    <row r="10" spans="1:5" ht="80.25" customHeight="1">
      <c r="A10" s="238" t="s">
        <v>293</v>
      </c>
      <c r="B10" s="238" t="s">
        <v>292</v>
      </c>
      <c r="C10" s="238" t="s">
        <v>352</v>
      </c>
      <c r="D10" s="238" t="s">
        <v>346</v>
      </c>
      <c r="E10" s="238" t="s">
        <v>157</v>
      </c>
    </row>
    <row r="11" spans="1:5" s="93" customFormat="1" ht="19.5" customHeight="1">
      <c r="A11" s="239">
        <v>1</v>
      </c>
      <c r="B11" s="239">
        <v>2</v>
      </c>
      <c r="C11" s="239">
        <v>3</v>
      </c>
      <c r="D11" s="239">
        <v>4</v>
      </c>
      <c r="E11" s="239" t="s">
        <v>382</v>
      </c>
    </row>
    <row r="12" spans="1:5" s="21" customFormat="1" ht="35.25" customHeight="1">
      <c r="A12" s="261"/>
      <c r="B12" s="242" t="s">
        <v>353</v>
      </c>
      <c r="C12" s="262" t="s">
        <v>280</v>
      </c>
      <c r="D12" s="262" t="s">
        <v>280</v>
      </c>
      <c r="E12" s="221">
        <f>E14+E15+E16</f>
        <v>1055.72</v>
      </c>
    </row>
    <row r="13" spans="1:5" ht="22.5" customHeight="1">
      <c r="A13" s="79"/>
      <c r="B13" s="245" t="s">
        <v>354</v>
      </c>
      <c r="C13" s="263"/>
      <c r="D13" s="263"/>
      <c r="E13" s="249"/>
    </row>
    <row r="14" spans="1:5" ht="22.5" customHeight="1">
      <c r="A14" s="79">
        <v>1</v>
      </c>
      <c r="B14" s="245" t="s">
        <v>68</v>
      </c>
      <c r="C14" s="263">
        <v>51450</v>
      </c>
      <c r="D14" s="263">
        <v>0.5</v>
      </c>
      <c r="E14" s="249">
        <f>C14*0.005</f>
        <v>257.25</v>
      </c>
    </row>
    <row r="15" spans="1:5" ht="22.5" customHeight="1">
      <c r="A15" s="79">
        <v>2</v>
      </c>
      <c r="B15" s="245" t="s">
        <v>69</v>
      </c>
      <c r="C15" s="263">
        <v>159694</v>
      </c>
      <c r="D15" s="263">
        <v>0.5</v>
      </c>
      <c r="E15" s="249">
        <f>C15*0.005</f>
        <v>798.47</v>
      </c>
    </row>
    <row r="16" spans="1:5" ht="18.75" customHeight="1">
      <c r="A16" s="79">
        <v>3</v>
      </c>
      <c r="B16" s="264" t="s">
        <v>70</v>
      </c>
      <c r="C16" s="263">
        <v>0</v>
      </c>
      <c r="D16" s="263">
        <v>0</v>
      </c>
      <c r="E16" s="249">
        <v>0</v>
      </c>
    </row>
    <row r="17" ht="15">
      <c r="E17" s="94"/>
    </row>
    <row r="19" spans="2:5" s="236" customFormat="1" ht="18.75">
      <c r="B19" s="236" t="s">
        <v>87</v>
      </c>
      <c r="C19" s="236" t="s">
        <v>577</v>
      </c>
      <c r="E19" s="265" t="s">
        <v>648</v>
      </c>
    </row>
    <row r="20" spans="2:5" s="236" customFormat="1" ht="18.75">
      <c r="B20" s="259" t="s">
        <v>675</v>
      </c>
      <c r="C20" s="236" t="s">
        <v>623</v>
      </c>
      <c r="E20" s="236" t="s">
        <v>619</v>
      </c>
    </row>
    <row r="21" s="236" customFormat="1" ht="18.75"/>
    <row r="22" spans="2:5" s="236" customFormat="1" ht="18.75">
      <c r="B22" s="236" t="s">
        <v>370</v>
      </c>
      <c r="C22" s="236" t="s">
        <v>577</v>
      </c>
      <c r="E22" s="265" t="s">
        <v>649</v>
      </c>
    </row>
    <row r="23" spans="2:5" s="236" customFormat="1" ht="18.75">
      <c r="B23" s="259" t="s">
        <v>89</v>
      </c>
      <c r="C23" s="236" t="s">
        <v>623</v>
      </c>
      <c r="E23" s="236" t="s">
        <v>619</v>
      </c>
    </row>
    <row r="24" s="236" customFormat="1" ht="18.75"/>
    <row r="25" s="236" customFormat="1" ht="18.75"/>
    <row r="26" s="236" customFormat="1" ht="18.75">
      <c r="B26" s="236" t="s">
        <v>624</v>
      </c>
    </row>
  </sheetData>
  <mergeCells count="5">
    <mergeCell ref="A8:E8"/>
    <mergeCell ref="A4:E4"/>
    <mergeCell ref="A5:E5"/>
    <mergeCell ref="A6:E6"/>
    <mergeCell ref="A7:E7"/>
  </mergeCells>
  <printOptions/>
  <pageMargins left="0.31" right="0.27" top="0.54" bottom="0.5" header="0.5" footer="0.5"/>
  <pageSetup horizontalDpi="600" verticalDpi="600" orientation="landscape" paperSize="9" scale="86" r:id="rId1"/>
</worksheet>
</file>

<file path=xl/worksheets/sheet32.xml><?xml version="1.0" encoding="utf-8"?>
<worksheet xmlns="http://schemas.openxmlformats.org/spreadsheetml/2006/main" xmlns:r="http://schemas.openxmlformats.org/officeDocument/2006/relationships">
  <sheetPr>
    <tabColor indexed="33"/>
    <pageSetUpPr fitToPage="1"/>
  </sheetPr>
  <dimension ref="A1:F51"/>
  <sheetViews>
    <sheetView zoomScale="75" zoomScaleNormal="75" zoomScalePageLayoutView="0" workbookViewId="0" topLeftCell="A4">
      <selection activeCell="A5" sqref="A5:F5"/>
    </sheetView>
  </sheetViews>
  <sheetFormatPr defaultColWidth="9.140625" defaultRowHeight="15"/>
  <cols>
    <col min="1" max="1" width="7.7109375" style="0" customWidth="1"/>
    <col min="2" max="2" width="67.7109375" style="0" customWidth="1"/>
    <col min="3" max="3" width="23.421875" style="0" customWidth="1"/>
    <col min="4" max="4" width="24.28125" style="0" customWidth="1"/>
    <col min="5" max="5" width="22.7109375" style="0" customWidth="1"/>
    <col min="6" max="6" width="62.8515625" style="0" customWidth="1"/>
  </cols>
  <sheetData>
    <row r="1" spans="1:6" ht="28.5" customHeight="1">
      <c r="A1" s="236"/>
      <c r="B1" s="236"/>
      <c r="C1" s="236"/>
      <c r="D1" s="236"/>
      <c r="E1" s="236"/>
      <c r="F1" s="301" t="s">
        <v>474</v>
      </c>
    </row>
    <row r="2" spans="1:6" ht="15" customHeight="1">
      <c r="A2" s="535" t="s">
        <v>355</v>
      </c>
      <c r="B2" s="535"/>
      <c r="C2" s="535"/>
      <c r="D2" s="535"/>
      <c r="E2" s="535"/>
      <c r="F2" s="535"/>
    </row>
    <row r="3" spans="1:6" s="63" customFormat="1" ht="27.75">
      <c r="A3" s="500" t="s">
        <v>54</v>
      </c>
      <c r="B3" s="500"/>
      <c r="C3" s="500"/>
      <c r="D3" s="500"/>
      <c r="E3" s="500"/>
      <c r="F3" s="500"/>
    </row>
    <row r="4" spans="1:6" s="63" customFormat="1" ht="20.25" customHeight="1">
      <c r="A4" s="542" t="s">
        <v>468</v>
      </c>
      <c r="B4" s="542"/>
      <c r="C4" s="542"/>
      <c r="D4" s="542"/>
      <c r="E4" s="542"/>
      <c r="F4" s="542"/>
    </row>
    <row r="5" spans="1:6" s="63" customFormat="1" ht="21.75" customHeight="1">
      <c r="A5" s="543" t="s">
        <v>190</v>
      </c>
      <c r="B5" s="543"/>
      <c r="C5" s="543"/>
      <c r="D5" s="543"/>
      <c r="E5" s="543"/>
      <c r="F5" s="543"/>
    </row>
    <row r="6" spans="1:6" s="63" customFormat="1" ht="24.75" customHeight="1">
      <c r="A6" s="542" t="s">
        <v>377</v>
      </c>
      <c r="B6" s="542"/>
      <c r="C6" s="542"/>
      <c r="D6" s="542"/>
      <c r="E6" s="542"/>
      <c r="F6" s="542"/>
    </row>
    <row r="7" spans="1:6" ht="0.75" customHeight="1">
      <c r="A7" s="237"/>
      <c r="B7" s="236"/>
      <c r="C7" s="236"/>
      <c r="D7" s="236"/>
      <c r="E7" s="236"/>
      <c r="F7" s="236"/>
    </row>
    <row r="8" spans="1:6" ht="56.25">
      <c r="A8" s="238" t="s">
        <v>293</v>
      </c>
      <c r="B8" s="238" t="s">
        <v>292</v>
      </c>
      <c r="C8" s="238" t="s">
        <v>625</v>
      </c>
      <c r="D8" s="238" t="s">
        <v>345</v>
      </c>
      <c r="E8" s="238" t="s">
        <v>552</v>
      </c>
      <c r="F8" s="238" t="s">
        <v>356</v>
      </c>
    </row>
    <row r="9" spans="1:6" s="240" customFormat="1" ht="18.75">
      <c r="A9" s="239">
        <v>1</v>
      </c>
      <c r="B9" s="239">
        <v>2</v>
      </c>
      <c r="C9" s="239"/>
      <c r="D9" s="239">
        <v>3</v>
      </c>
      <c r="E9" s="239">
        <v>4</v>
      </c>
      <c r="F9" s="239">
        <v>5</v>
      </c>
    </row>
    <row r="10" spans="1:6" s="21" customFormat="1" ht="26.25" customHeight="1">
      <c r="A10" s="241">
        <v>1</v>
      </c>
      <c r="B10" s="242" t="s">
        <v>357</v>
      </c>
      <c r="C10" s="243">
        <f>C13+C14+C15+C16+C17+C18+C19+C20+C21+C22+C25+C26+C27+C30+C31</f>
        <v>25</v>
      </c>
      <c r="D10" s="244"/>
      <c r="E10" s="244"/>
      <c r="F10" s="243">
        <f>F13+F14+F15+F16+F17+F18+F19+F20+F21+F22+F25+F26+F27+F30+F31</f>
        <v>53000</v>
      </c>
    </row>
    <row r="11" spans="1:6" s="21" customFormat="1" ht="18.75">
      <c r="A11" s="241"/>
      <c r="B11" s="245" t="s">
        <v>553</v>
      </c>
      <c r="C11" s="243"/>
      <c r="D11" s="244"/>
      <c r="E11" s="244"/>
      <c r="F11" s="244"/>
    </row>
    <row r="12" spans="1:6" s="21" customFormat="1" ht="27.75" customHeight="1">
      <c r="A12" s="241"/>
      <c r="B12" s="246" t="s">
        <v>642</v>
      </c>
      <c r="C12" s="243"/>
      <c r="D12" s="244"/>
      <c r="E12" s="244"/>
      <c r="F12" s="244"/>
    </row>
    <row r="13" spans="1:6" s="21" customFormat="1" ht="27.75" customHeight="1">
      <c r="A13" s="241"/>
      <c r="B13" s="246" t="s">
        <v>55</v>
      </c>
      <c r="C13" s="243">
        <v>1</v>
      </c>
      <c r="D13" s="244">
        <v>90</v>
      </c>
      <c r="E13" s="244">
        <v>12</v>
      </c>
      <c r="F13" s="247">
        <v>1080</v>
      </c>
    </row>
    <row r="14" spans="1:6" s="21" customFormat="1" ht="27.75" customHeight="1">
      <c r="A14" s="241"/>
      <c r="B14" s="246" t="s">
        <v>56</v>
      </c>
      <c r="C14" s="243">
        <v>7</v>
      </c>
      <c r="D14" s="244">
        <v>525</v>
      </c>
      <c r="E14" s="244">
        <v>12</v>
      </c>
      <c r="F14" s="247">
        <v>6300</v>
      </c>
    </row>
    <row r="15" spans="1:6" s="21" customFormat="1" ht="27.75" customHeight="1">
      <c r="A15" s="241"/>
      <c r="B15" s="246" t="s">
        <v>57</v>
      </c>
      <c r="C15" s="243">
        <v>1</v>
      </c>
      <c r="D15" s="244">
        <v>76</v>
      </c>
      <c r="E15" s="244">
        <v>12</v>
      </c>
      <c r="F15" s="247">
        <v>912</v>
      </c>
    </row>
    <row r="16" spans="1:6" s="21" customFormat="1" ht="27.75" customHeight="1">
      <c r="A16" s="241"/>
      <c r="B16" s="246" t="s">
        <v>58</v>
      </c>
      <c r="C16" s="243">
        <v>2</v>
      </c>
      <c r="D16" s="244">
        <v>192</v>
      </c>
      <c r="E16" s="244">
        <v>12</v>
      </c>
      <c r="F16" s="247">
        <v>2304</v>
      </c>
    </row>
    <row r="17" spans="1:6" s="21" customFormat="1" ht="27.75" customHeight="1">
      <c r="A17" s="241"/>
      <c r="B17" s="246" t="s">
        <v>59</v>
      </c>
      <c r="C17" s="243">
        <v>1</v>
      </c>
      <c r="D17" s="244">
        <v>100</v>
      </c>
      <c r="E17" s="244">
        <v>12</v>
      </c>
      <c r="F17" s="247">
        <v>1200</v>
      </c>
    </row>
    <row r="18" spans="1:6" s="21" customFormat="1" ht="27.75" customHeight="1">
      <c r="A18" s="241"/>
      <c r="B18" s="246" t="s">
        <v>60</v>
      </c>
      <c r="C18" s="243">
        <v>1</v>
      </c>
      <c r="D18" s="244">
        <v>109</v>
      </c>
      <c r="E18" s="244">
        <v>25</v>
      </c>
      <c r="F18" s="247">
        <v>2725</v>
      </c>
    </row>
    <row r="19" spans="1:6" s="21" customFormat="1" ht="27.75" customHeight="1">
      <c r="A19" s="241"/>
      <c r="B19" s="246" t="s">
        <v>61</v>
      </c>
      <c r="C19" s="243">
        <v>1</v>
      </c>
      <c r="D19" s="244">
        <v>110</v>
      </c>
      <c r="E19" s="244">
        <v>25</v>
      </c>
      <c r="F19" s="247">
        <v>2750</v>
      </c>
    </row>
    <row r="20" spans="1:6" s="21" customFormat="1" ht="27.75" customHeight="1">
      <c r="A20" s="241"/>
      <c r="B20" s="246" t="s">
        <v>62</v>
      </c>
      <c r="C20" s="243">
        <v>2</v>
      </c>
      <c r="D20" s="248">
        <v>263.8</v>
      </c>
      <c r="E20" s="244">
        <v>25</v>
      </c>
      <c r="F20" s="247">
        <v>6595</v>
      </c>
    </row>
    <row r="21" spans="1:6" s="21" customFormat="1" ht="27.75" customHeight="1">
      <c r="A21" s="241"/>
      <c r="B21" s="246" t="s">
        <v>63</v>
      </c>
      <c r="C21" s="243">
        <v>1</v>
      </c>
      <c r="D21" s="244">
        <v>145</v>
      </c>
      <c r="E21" s="244">
        <v>25</v>
      </c>
      <c r="F21" s="247">
        <v>3625</v>
      </c>
    </row>
    <row r="22" spans="1:6" s="21" customFormat="1" ht="27.75" customHeight="1">
      <c r="A22" s="241"/>
      <c r="B22" s="246" t="s">
        <v>64</v>
      </c>
      <c r="C22" s="243">
        <v>1</v>
      </c>
      <c r="D22" s="244">
        <v>158</v>
      </c>
      <c r="E22" s="244">
        <v>50</v>
      </c>
      <c r="F22" s="247">
        <v>7900</v>
      </c>
    </row>
    <row r="23" spans="1:6" s="21" customFormat="1" ht="27.75" customHeight="1" hidden="1">
      <c r="A23" s="241"/>
      <c r="B23" s="246"/>
      <c r="C23" s="243"/>
      <c r="D23" s="244"/>
      <c r="E23" s="244"/>
      <c r="F23" s="247"/>
    </row>
    <row r="24" spans="1:6" s="21" customFormat="1" ht="23.25" customHeight="1">
      <c r="A24" s="241"/>
      <c r="B24" s="245" t="s">
        <v>643</v>
      </c>
      <c r="C24" s="243"/>
      <c r="D24" s="244"/>
      <c r="E24" s="244"/>
      <c r="F24" s="247"/>
    </row>
    <row r="25" spans="1:6" s="21" customFormat="1" ht="23.25" customHeight="1">
      <c r="A25" s="241"/>
      <c r="B25" s="245" t="s">
        <v>65</v>
      </c>
      <c r="C25" s="243">
        <v>1</v>
      </c>
      <c r="D25" s="244">
        <v>84</v>
      </c>
      <c r="E25" s="244">
        <v>25</v>
      </c>
      <c r="F25" s="247">
        <v>2100</v>
      </c>
    </row>
    <row r="26" spans="1:6" s="21" customFormat="1" ht="23.25" customHeight="1">
      <c r="A26" s="241"/>
      <c r="B26" s="245" t="s">
        <v>66</v>
      </c>
      <c r="C26" s="243">
        <v>1</v>
      </c>
      <c r="D26" s="244">
        <v>98</v>
      </c>
      <c r="E26" s="244">
        <v>25</v>
      </c>
      <c r="F26" s="247">
        <v>2450</v>
      </c>
    </row>
    <row r="27" spans="1:6" s="21" customFormat="1" ht="23.25" customHeight="1">
      <c r="A27" s="241"/>
      <c r="B27" s="245" t="s">
        <v>61</v>
      </c>
      <c r="C27" s="243">
        <v>1</v>
      </c>
      <c r="D27" s="244">
        <v>110</v>
      </c>
      <c r="E27" s="244">
        <v>48</v>
      </c>
      <c r="F27" s="247">
        <v>5259</v>
      </c>
    </row>
    <row r="28" spans="1:6" s="21" customFormat="1" ht="23.25" customHeight="1" hidden="1">
      <c r="A28" s="241"/>
      <c r="B28" s="245"/>
      <c r="C28" s="243"/>
      <c r="D28" s="244"/>
      <c r="E28" s="244"/>
      <c r="F28" s="247"/>
    </row>
    <row r="29" spans="1:6" s="21" customFormat="1" ht="23.25" customHeight="1">
      <c r="A29" s="241"/>
      <c r="B29" s="245" t="s">
        <v>644</v>
      </c>
      <c r="C29" s="243"/>
      <c r="D29" s="244"/>
      <c r="E29" s="244"/>
      <c r="F29" s="247"/>
    </row>
    <row r="30" spans="1:6" s="21" customFormat="1" ht="23.25" customHeight="1">
      <c r="A30" s="241"/>
      <c r="B30" s="245" t="s">
        <v>59</v>
      </c>
      <c r="C30" s="243">
        <v>3</v>
      </c>
      <c r="D30" s="244">
        <v>300</v>
      </c>
      <c r="E30" s="244">
        <v>15</v>
      </c>
      <c r="F30" s="247">
        <v>4500</v>
      </c>
    </row>
    <row r="31" spans="1:6" s="21" customFormat="1" ht="24" customHeight="1">
      <c r="A31" s="241"/>
      <c r="B31" s="245" t="s">
        <v>61</v>
      </c>
      <c r="C31" s="243">
        <v>1</v>
      </c>
      <c r="D31" s="244">
        <v>110</v>
      </c>
      <c r="E31" s="244">
        <v>30</v>
      </c>
      <c r="F31" s="247">
        <v>3300</v>
      </c>
    </row>
    <row r="32" spans="1:6" s="21" customFormat="1" ht="23.25" customHeight="1" hidden="1">
      <c r="A32" s="241"/>
      <c r="B32" s="245"/>
      <c r="C32" s="243"/>
      <c r="D32" s="244"/>
      <c r="E32" s="244"/>
      <c r="F32" s="244"/>
    </row>
    <row r="33" spans="1:6" s="21" customFormat="1" ht="23.25" customHeight="1" hidden="1">
      <c r="A33" s="241"/>
      <c r="B33" s="245" t="s">
        <v>645</v>
      </c>
      <c r="C33" s="243"/>
      <c r="D33" s="244"/>
      <c r="E33" s="244"/>
      <c r="F33" s="244"/>
    </row>
    <row r="34" spans="1:6" s="21" customFormat="1" ht="18.75" hidden="1">
      <c r="A34" s="241"/>
      <c r="B34" s="245"/>
      <c r="C34" s="243"/>
      <c r="D34" s="244"/>
      <c r="E34" s="244"/>
      <c r="F34" s="244"/>
    </row>
    <row r="35" spans="1:6" s="250" customFormat="1" ht="24" customHeight="1">
      <c r="A35" s="241">
        <v>2</v>
      </c>
      <c r="B35" s="242" t="s">
        <v>387</v>
      </c>
      <c r="C35" s="249" t="s">
        <v>280</v>
      </c>
      <c r="D35" s="249" t="s">
        <v>551</v>
      </c>
      <c r="E35" s="249" t="s">
        <v>551</v>
      </c>
      <c r="F35" s="244"/>
    </row>
    <row r="36" spans="1:6" s="254" customFormat="1" ht="21.75" customHeight="1">
      <c r="A36" s="251">
        <v>3</v>
      </c>
      <c r="B36" s="252" t="s">
        <v>554</v>
      </c>
      <c r="C36" s="249" t="s">
        <v>280</v>
      </c>
      <c r="D36" s="253" t="s">
        <v>551</v>
      </c>
      <c r="E36" s="253" t="s">
        <v>551</v>
      </c>
      <c r="F36" s="244"/>
    </row>
    <row r="37" spans="1:6" s="254" customFormat="1" ht="18.75">
      <c r="A37" s="251"/>
      <c r="B37" s="255">
        <v>0.1</v>
      </c>
      <c r="C37" s="249">
        <v>0</v>
      </c>
      <c r="D37" s="244">
        <v>0</v>
      </c>
      <c r="E37" s="244">
        <v>0</v>
      </c>
      <c r="F37" s="247">
        <v>0</v>
      </c>
    </row>
    <row r="38" spans="1:6" s="254" customFormat="1" ht="18.75">
      <c r="A38" s="256"/>
      <c r="B38" s="255">
        <v>0.18</v>
      </c>
      <c r="C38" s="249" t="s">
        <v>280</v>
      </c>
      <c r="D38" s="244">
        <v>0</v>
      </c>
      <c r="E38" s="244">
        <v>0</v>
      </c>
      <c r="F38" s="247">
        <v>0</v>
      </c>
    </row>
    <row r="39" spans="1:6" s="254" customFormat="1" ht="21.75" customHeight="1">
      <c r="A39" s="251">
        <v>4</v>
      </c>
      <c r="B39" s="257" t="s">
        <v>550</v>
      </c>
      <c r="C39" s="249"/>
      <c r="D39" s="244"/>
      <c r="E39" s="244"/>
      <c r="F39" s="247"/>
    </row>
    <row r="40" spans="1:6" s="254" customFormat="1" ht="18.75">
      <c r="A40" s="256"/>
      <c r="B40" s="255" t="s">
        <v>669</v>
      </c>
      <c r="C40" s="249"/>
      <c r="D40" s="244"/>
      <c r="E40" s="244"/>
      <c r="F40" s="247">
        <f>75944.39</f>
        <v>75944.39</v>
      </c>
    </row>
    <row r="41" spans="1:6" s="21" customFormat="1" ht="18.75">
      <c r="A41" s="258"/>
      <c r="B41" s="242" t="s">
        <v>281</v>
      </c>
      <c r="C41" s="243" t="s">
        <v>280</v>
      </c>
      <c r="D41" s="243" t="s">
        <v>280</v>
      </c>
      <c r="E41" s="243" t="s">
        <v>280</v>
      </c>
      <c r="F41" s="224">
        <f>F40+F10</f>
        <v>128944.39</v>
      </c>
    </row>
    <row r="43" ht="15">
      <c r="F43" s="191"/>
    </row>
    <row r="44" spans="2:6" s="236" customFormat="1" ht="18.75">
      <c r="B44" s="236" t="s">
        <v>87</v>
      </c>
      <c r="C44" s="236" t="s">
        <v>254</v>
      </c>
      <c r="E44" s="236" t="s">
        <v>28</v>
      </c>
      <c r="F44" s="296"/>
    </row>
    <row r="45" spans="2:5" s="236" customFormat="1" ht="18.75">
      <c r="B45" s="259" t="s">
        <v>675</v>
      </c>
      <c r="C45" s="236" t="s">
        <v>576</v>
      </c>
      <c r="E45" s="236" t="s">
        <v>626</v>
      </c>
    </row>
    <row r="46" s="236" customFormat="1" ht="18.75">
      <c r="F46" s="270"/>
    </row>
    <row r="47" spans="2:5" s="236" customFormat="1" ht="18.75">
      <c r="B47" s="236" t="s">
        <v>370</v>
      </c>
      <c r="C47" s="236" t="s">
        <v>254</v>
      </c>
      <c r="E47" s="236" t="s">
        <v>27</v>
      </c>
    </row>
    <row r="48" spans="2:5" s="236" customFormat="1" ht="18.75">
      <c r="B48" s="259" t="s">
        <v>89</v>
      </c>
      <c r="C48" s="236" t="s">
        <v>576</v>
      </c>
      <c r="E48" s="236" t="s">
        <v>581</v>
      </c>
    </row>
    <row r="49" s="236" customFormat="1" ht="18.75"/>
    <row r="50" s="236" customFormat="1" ht="18.75">
      <c r="F50" s="270"/>
    </row>
    <row r="51" s="236" customFormat="1" ht="18.75">
      <c r="B51" s="236" t="s">
        <v>627</v>
      </c>
    </row>
  </sheetData>
  <sheetProtection/>
  <mergeCells count="5">
    <mergeCell ref="A2:F2"/>
    <mergeCell ref="A6:F6"/>
    <mergeCell ref="A3:F3"/>
    <mergeCell ref="A4:F4"/>
    <mergeCell ref="A5:F5"/>
  </mergeCells>
  <printOptions/>
  <pageMargins left="0.7086614173228347" right="0.31496062992125984" top="0.52" bottom="0.7480314960629921" header="0.31496062992125984" footer="0.31496062992125984"/>
  <pageSetup fitToHeight="1" fitToWidth="1" horizontalDpi="600" verticalDpi="600" orientation="landscape" paperSize="9" scale="49" r:id="rId1"/>
</worksheet>
</file>

<file path=xl/worksheets/sheet33.xml><?xml version="1.0" encoding="utf-8"?>
<worksheet xmlns="http://schemas.openxmlformats.org/spreadsheetml/2006/main" xmlns:r="http://schemas.openxmlformats.org/officeDocument/2006/relationships">
  <sheetPr>
    <tabColor indexed="33"/>
    <pageSetUpPr fitToPage="1"/>
  </sheetPr>
  <dimension ref="A1:BS39"/>
  <sheetViews>
    <sheetView zoomScale="75" zoomScaleNormal="75" zoomScalePageLayoutView="0" workbookViewId="0" topLeftCell="A1">
      <selection activeCell="A39" sqref="A39"/>
    </sheetView>
  </sheetViews>
  <sheetFormatPr defaultColWidth="8.8515625" defaultRowHeight="15"/>
  <cols>
    <col min="1" max="1" width="7.28125" style="1" customWidth="1"/>
    <col min="2" max="2" width="73.00390625" style="1" customWidth="1"/>
    <col min="3" max="3" width="26.7109375" style="1" customWidth="1"/>
    <col min="4" max="4" width="42.7109375" style="1" customWidth="1"/>
    <col min="5" max="5" width="8.8515625" style="1" customWidth="1"/>
    <col min="6" max="6" width="21.7109375" style="1" customWidth="1"/>
    <col min="7" max="16384" width="8.8515625" style="1" customWidth="1"/>
  </cols>
  <sheetData>
    <row r="1" spans="1:4" ht="18.75">
      <c r="A1" s="3"/>
      <c r="B1" s="3"/>
      <c r="C1" s="3"/>
      <c r="D1" s="4" t="s">
        <v>392</v>
      </c>
    </row>
    <row r="2" spans="1:4" ht="12.75" customHeight="1">
      <c r="A2" s="3"/>
      <c r="B2" s="3"/>
      <c r="C2" s="3"/>
      <c r="D2" s="3"/>
    </row>
    <row r="3" spans="1:4" ht="29.25" customHeight="1">
      <c r="A3" s="521" t="s">
        <v>361</v>
      </c>
      <c r="B3" s="522"/>
      <c r="C3" s="522"/>
      <c r="D3" s="522"/>
    </row>
    <row r="4" spans="1:5" ht="47.25" customHeight="1">
      <c r="A4" s="486" t="s">
        <v>657</v>
      </c>
      <c r="B4" s="486"/>
      <c r="C4" s="486"/>
      <c r="D4" s="486"/>
      <c r="E4" s="175"/>
    </row>
    <row r="5" spans="1:4" ht="17.25" customHeight="1">
      <c r="A5" s="520" t="s">
        <v>468</v>
      </c>
      <c r="B5" s="520"/>
      <c r="C5" s="520"/>
      <c r="D5" s="520"/>
    </row>
    <row r="6" spans="1:4" s="63" customFormat="1" ht="21" customHeight="1">
      <c r="A6" s="529" t="s">
        <v>190</v>
      </c>
      <c r="B6" s="529"/>
      <c r="C6" s="529"/>
      <c r="D6" s="529"/>
    </row>
    <row r="7" spans="1:4" s="63" customFormat="1" ht="18.75" customHeight="1">
      <c r="A7" s="520" t="s">
        <v>377</v>
      </c>
      <c r="B7" s="520"/>
      <c r="C7" s="520"/>
      <c r="D7" s="520"/>
    </row>
    <row r="8" spans="1:4" ht="18.75">
      <c r="A8" s="77"/>
      <c r="B8" s="3"/>
      <c r="C8" s="3"/>
      <c r="D8" s="3"/>
    </row>
    <row r="9" spans="1:6" s="62" customFormat="1" ht="15.75" customHeight="1">
      <c r="A9" s="517" t="s">
        <v>293</v>
      </c>
      <c r="B9" s="517" t="s">
        <v>402</v>
      </c>
      <c r="C9" s="517" t="s">
        <v>362</v>
      </c>
      <c r="D9" s="517" t="s">
        <v>157</v>
      </c>
      <c r="F9" s="310"/>
    </row>
    <row r="10" spans="1:6" s="62" customFormat="1" ht="15.75" customHeight="1">
      <c r="A10" s="544"/>
      <c r="B10" s="544"/>
      <c r="C10" s="544"/>
      <c r="D10" s="544"/>
      <c r="F10" s="310"/>
    </row>
    <row r="11" spans="1:6" s="62" customFormat="1" ht="15.75" customHeight="1">
      <c r="A11" s="518"/>
      <c r="B11" s="518"/>
      <c r="C11" s="518"/>
      <c r="D11" s="518"/>
      <c r="F11" s="310"/>
    </row>
    <row r="12" spans="1:6" s="62" customFormat="1" ht="15.75">
      <c r="A12" s="95">
        <v>1</v>
      </c>
      <c r="B12" s="95">
        <v>2</v>
      </c>
      <c r="C12" s="95">
        <v>3</v>
      </c>
      <c r="D12" s="95">
        <v>3</v>
      </c>
      <c r="F12" s="310"/>
    </row>
    <row r="13" spans="1:6" ht="18.75">
      <c r="A13" s="70">
        <v>1</v>
      </c>
      <c r="B13" s="72" t="s">
        <v>393</v>
      </c>
      <c r="C13" s="84" t="s">
        <v>93</v>
      </c>
      <c r="D13" s="273">
        <v>36759018.31</v>
      </c>
      <c r="F13" s="311"/>
    </row>
    <row r="14" spans="1:6" ht="18.75">
      <c r="A14" s="70">
        <v>2</v>
      </c>
      <c r="B14" s="72" t="s">
        <v>394</v>
      </c>
      <c r="C14" s="84" t="s">
        <v>94</v>
      </c>
      <c r="D14" s="273">
        <f>629880.77+982625</f>
        <v>1612505.77</v>
      </c>
      <c r="F14" s="143"/>
    </row>
    <row r="15" spans="1:6" s="96" customFormat="1" ht="18.75">
      <c r="A15" s="70">
        <v>3</v>
      </c>
      <c r="B15" s="72" t="s">
        <v>395</v>
      </c>
      <c r="C15" s="91" t="s">
        <v>94</v>
      </c>
      <c r="D15" s="273">
        <v>0</v>
      </c>
      <c r="F15" s="312"/>
    </row>
    <row r="16" spans="1:6" s="96" customFormat="1" ht="18.75">
      <c r="A16" s="70">
        <v>4</v>
      </c>
      <c r="B16" s="72" t="s">
        <v>396</v>
      </c>
      <c r="C16" s="91" t="s">
        <v>95</v>
      </c>
      <c r="D16" s="273">
        <v>43810498.91</v>
      </c>
      <c r="F16" s="313"/>
    </row>
    <row r="17" spans="1:6" s="96" customFormat="1" ht="18.75">
      <c r="A17" s="70">
        <v>5</v>
      </c>
      <c r="B17" s="72" t="s">
        <v>397</v>
      </c>
      <c r="C17" s="91" t="s">
        <v>96</v>
      </c>
      <c r="D17" s="273">
        <f>1545030.05+83445.87</f>
        <v>1628475.92</v>
      </c>
      <c r="F17" s="312"/>
    </row>
    <row r="18" spans="1:6" s="96" customFormat="1" ht="18.75">
      <c r="A18" s="70">
        <v>6</v>
      </c>
      <c r="B18" s="72" t="s">
        <v>398</v>
      </c>
      <c r="C18" s="91" t="s">
        <v>97</v>
      </c>
      <c r="D18" s="273">
        <v>2600000</v>
      </c>
      <c r="F18" s="313"/>
    </row>
    <row r="19" spans="1:6" ht="18.75">
      <c r="A19" s="70">
        <v>7</v>
      </c>
      <c r="B19" s="72" t="s">
        <v>399</v>
      </c>
      <c r="C19" s="84" t="s">
        <v>94</v>
      </c>
      <c r="D19" s="274">
        <v>0</v>
      </c>
      <c r="F19" s="143"/>
    </row>
    <row r="20" spans="1:6" s="96" customFormat="1" ht="18.75">
      <c r="A20" s="70">
        <v>8</v>
      </c>
      <c r="B20" s="72" t="s">
        <v>401</v>
      </c>
      <c r="C20" s="91"/>
      <c r="D20" s="273">
        <f>SUM(D22:D30)</f>
        <v>2734506.1900000004</v>
      </c>
      <c r="F20" s="313"/>
    </row>
    <row r="21" spans="1:6" ht="18.75">
      <c r="A21" s="70"/>
      <c r="B21" s="72" t="s">
        <v>400</v>
      </c>
      <c r="C21" s="84"/>
      <c r="D21" s="274"/>
      <c r="F21" s="143"/>
    </row>
    <row r="22" spans="1:6" ht="18.75">
      <c r="A22" s="153"/>
      <c r="B22" s="72" t="s">
        <v>363</v>
      </c>
      <c r="C22" s="84" t="s">
        <v>94</v>
      </c>
      <c r="D22" s="274">
        <v>0</v>
      </c>
      <c r="F22" s="143"/>
    </row>
    <row r="23" spans="1:6" ht="22.5" customHeight="1">
      <c r="A23" s="153"/>
      <c r="B23" s="72" t="s">
        <v>364</v>
      </c>
      <c r="C23" s="84" t="s">
        <v>94</v>
      </c>
      <c r="D23" s="274">
        <v>300000</v>
      </c>
      <c r="F23" s="197">
        <f>D23+D25+D26+D27</f>
        <v>2734506.1900000004</v>
      </c>
    </row>
    <row r="24" spans="1:4" ht="18.75">
      <c r="A24" s="153"/>
      <c r="B24" s="72" t="s">
        <v>365</v>
      </c>
      <c r="C24" s="84" t="s">
        <v>94</v>
      </c>
      <c r="D24" s="222">
        <v>0</v>
      </c>
    </row>
    <row r="25" spans="1:4" ht="18.75">
      <c r="A25" s="153"/>
      <c r="B25" s="72" t="s">
        <v>366</v>
      </c>
      <c r="C25" s="84" t="s">
        <v>94</v>
      </c>
      <c r="D25" s="222">
        <f>837230+437749.2</f>
        <v>1274979.2</v>
      </c>
    </row>
    <row r="26" spans="1:4" ht="18.75">
      <c r="A26" s="152"/>
      <c r="B26" s="72" t="s">
        <v>367</v>
      </c>
      <c r="C26" s="84" t="s">
        <v>94</v>
      </c>
      <c r="D26" s="222">
        <f>100000+217229.9+100000</f>
        <v>417229.9</v>
      </c>
    </row>
    <row r="27" spans="1:4" ht="18.75">
      <c r="A27" s="152"/>
      <c r="B27" s="72" t="s">
        <v>368</v>
      </c>
      <c r="C27" s="84" t="s">
        <v>98</v>
      </c>
      <c r="D27" s="222">
        <f>351373+75000+315924.09</f>
        <v>742297.0900000001</v>
      </c>
    </row>
    <row r="28" spans="1:4" ht="18.75" hidden="1">
      <c r="A28" s="152"/>
      <c r="B28" s="72"/>
      <c r="C28" s="70"/>
      <c r="D28" s="222"/>
    </row>
    <row r="29" spans="1:4" ht="18.75" hidden="1">
      <c r="A29" s="152"/>
      <c r="B29" s="72"/>
      <c r="C29" s="70"/>
      <c r="D29" s="222"/>
    </row>
    <row r="30" spans="1:4" ht="18.75" hidden="1">
      <c r="A30" s="152"/>
      <c r="B30" s="71"/>
      <c r="C30" s="70"/>
      <c r="D30" s="222"/>
    </row>
    <row r="31" spans="1:4" s="96" customFormat="1" ht="18.75">
      <c r="A31" s="68"/>
      <c r="B31" s="69" t="s">
        <v>281</v>
      </c>
      <c r="C31" s="91" t="s">
        <v>280</v>
      </c>
      <c r="D31" s="224">
        <f>SUM(D13:D20)</f>
        <v>89145005.10000001</v>
      </c>
    </row>
    <row r="32" spans="1:71" ht="18.75">
      <c r="A32" s="107"/>
      <c r="B32" s="3"/>
      <c r="C32" s="3"/>
      <c r="D32" s="61"/>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row>
    <row r="33" spans="1:71" s="117" customFormat="1" ht="18.75" customHeight="1">
      <c r="A33" s="142"/>
      <c r="B33" s="144"/>
      <c r="C33" s="141"/>
      <c r="D33" s="7"/>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row>
    <row r="34" spans="1:71" s="117" customFormat="1" ht="18.75" customHeight="1">
      <c r="A34" s="146" t="s">
        <v>647</v>
      </c>
      <c r="B34" s="145"/>
      <c r="C34" s="162"/>
      <c r="D34" s="161" t="s">
        <v>648</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row>
    <row r="35" spans="1:71" s="117" customFormat="1" ht="18.75" customHeight="1">
      <c r="A35" s="141" t="s">
        <v>251</v>
      </c>
      <c r="B35" s="141" t="s">
        <v>650</v>
      </c>
      <c r="C35" s="143"/>
      <c r="D35" s="151" t="s">
        <v>250</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row>
    <row r="36" spans="1:71" s="117" customFormat="1" ht="18.75">
      <c r="A36" s="141"/>
      <c r="B36" s="141"/>
      <c r="C36" s="141"/>
      <c r="D36" s="7"/>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row>
    <row r="37" spans="1:71" s="117" customFormat="1" ht="18.75">
      <c r="A37" s="141" t="s">
        <v>652</v>
      </c>
      <c r="B37" s="141"/>
      <c r="C37" s="162"/>
      <c r="D37" s="161" t="s">
        <v>649</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row>
    <row r="38" spans="1:71" ht="18.75" customHeight="1">
      <c r="A38" s="141" t="s">
        <v>251</v>
      </c>
      <c r="B38" s="141" t="s">
        <v>651</v>
      </c>
      <c r="C38" s="143"/>
      <c r="D38" s="151" t="s">
        <v>250</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row>
    <row r="39" spans="1:4" ht="18.75">
      <c r="A39" s="141"/>
      <c r="B39" s="141"/>
      <c r="C39" s="141"/>
      <c r="D39" s="141"/>
    </row>
  </sheetData>
  <sheetProtection/>
  <mergeCells count="9">
    <mergeCell ref="A3:D3"/>
    <mergeCell ref="A9:A11"/>
    <mergeCell ref="B9:B11"/>
    <mergeCell ref="C9:C11"/>
    <mergeCell ref="D9:D11"/>
    <mergeCell ref="A6:D6"/>
    <mergeCell ref="A7:D7"/>
    <mergeCell ref="A4:D4"/>
    <mergeCell ref="A5:D5"/>
  </mergeCells>
  <printOptions/>
  <pageMargins left="0.7086614173228347" right="0.2" top="0.36" bottom="0.24" header="0.31496062992125984" footer="0.18"/>
  <pageSetup fitToHeight="1" fitToWidth="1" horizontalDpi="600" verticalDpi="600" orientation="landscape" paperSize="9" scale="81" r:id="rId1"/>
</worksheet>
</file>

<file path=xl/worksheets/sheet34.xml><?xml version="1.0" encoding="utf-8"?>
<worksheet xmlns="http://schemas.openxmlformats.org/spreadsheetml/2006/main" xmlns:r="http://schemas.openxmlformats.org/officeDocument/2006/relationships">
  <sheetPr>
    <tabColor indexed="33"/>
  </sheetPr>
  <dimension ref="A1:BS39"/>
  <sheetViews>
    <sheetView zoomScale="75" zoomScaleNormal="75" workbookViewId="0" topLeftCell="A1">
      <selection activeCell="P17" sqref="P17"/>
    </sheetView>
  </sheetViews>
  <sheetFormatPr defaultColWidth="8.8515625" defaultRowHeight="15"/>
  <cols>
    <col min="1" max="1" width="7.28125" style="1" customWidth="1"/>
    <col min="2" max="2" width="73.00390625" style="1" customWidth="1"/>
    <col min="3" max="3" width="26.7109375" style="1" customWidth="1"/>
    <col min="4" max="4" width="42.7109375" style="1" customWidth="1"/>
    <col min="5" max="5" width="8.8515625" style="1" customWidth="1"/>
    <col min="6" max="6" width="21.7109375" style="1" customWidth="1"/>
    <col min="7" max="16384" width="8.8515625" style="1" customWidth="1"/>
  </cols>
  <sheetData>
    <row r="1" spans="1:4" ht="18.75">
      <c r="A1" s="3"/>
      <c r="B1" s="3"/>
      <c r="C1" s="3"/>
      <c r="D1" s="4" t="s">
        <v>392</v>
      </c>
    </row>
    <row r="2" spans="1:4" ht="12.75" customHeight="1">
      <c r="A2" s="3"/>
      <c r="B2" s="3"/>
      <c r="C2" s="3"/>
      <c r="D2" s="3"/>
    </row>
    <row r="3" spans="1:4" ht="29.25" customHeight="1">
      <c r="A3" s="521" t="s">
        <v>361</v>
      </c>
      <c r="B3" s="522"/>
      <c r="C3" s="522"/>
      <c r="D3" s="522"/>
    </row>
    <row r="4" spans="1:5" ht="47.25" customHeight="1">
      <c r="A4" s="486" t="s">
        <v>657</v>
      </c>
      <c r="B4" s="486"/>
      <c r="C4" s="486"/>
      <c r="D4" s="486"/>
      <c r="E4" s="175"/>
    </row>
    <row r="5" spans="1:4" ht="17.25" customHeight="1">
      <c r="A5" s="520" t="s">
        <v>468</v>
      </c>
      <c r="B5" s="520"/>
      <c r="C5" s="520"/>
      <c r="D5" s="520"/>
    </row>
    <row r="6" spans="1:5" s="63" customFormat="1" ht="21" customHeight="1">
      <c r="A6" s="528" t="s">
        <v>671</v>
      </c>
      <c r="B6" s="528"/>
      <c r="C6" s="528"/>
      <c r="D6" s="528"/>
      <c r="E6" s="528"/>
    </row>
    <row r="7" spans="1:4" s="63" customFormat="1" ht="18.75" customHeight="1">
      <c r="A7" s="520" t="s">
        <v>377</v>
      </c>
      <c r="B7" s="520"/>
      <c r="C7" s="520"/>
      <c r="D7" s="520"/>
    </row>
    <row r="8" spans="1:4" ht="18.75">
      <c r="A8" s="77"/>
      <c r="B8" s="3"/>
      <c r="C8" s="3"/>
      <c r="D8" s="3"/>
    </row>
    <row r="9" spans="1:6" s="62" customFormat="1" ht="15.75" customHeight="1">
      <c r="A9" s="517" t="s">
        <v>293</v>
      </c>
      <c r="B9" s="517" t="s">
        <v>402</v>
      </c>
      <c r="C9" s="517" t="s">
        <v>362</v>
      </c>
      <c r="D9" s="517" t="s">
        <v>157</v>
      </c>
      <c r="F9" s="310"/>
    </row>
    <row r="10" spans="1:6" s="62" customFormat="1" ht="15.75" customHeight="1">
      <c r="A10" s="544"/>
      <c r="B10" s="544"/>
      <c r="C10" s="544"/>
      <c r="D10" s="544"/>
      <c r="F10" s="310"/>
    </row>
    <row r="11" spans="1:6" s="62" customFormat="1" ht="15.75" customHeight="1">
      <c r="A11" s="518"/>
      <c r="B11" s="518"/>
      <c r="C11" s="518"/>
      <c r="D11" s="518"/>
      <c r="F11" s="310"/>
    </row>
    <row r="12" spans="1:6" s="62" customFormat="1" ht="15.75">
      <c r="A12" s="95">
        <v>1</v>
      </c>
      <c r="B12" s="95">
        <v>2</v>
      </c>
      <c r="C12" s="95">
        <v>3</v>
      </c>
      <c r="D12" s="95">
        <v>3</v>
      </c>
      <c r="F12" s="310"/>
    </row>
    <row r="13" spans="1:6" ht="18.75">
      <c r="A13" s="70">
        <v>1</v>
      </c>
      <c r="B13" s="72" t="s">
        <v>393</v>
      </c>
      <c r="C13" s="84" t="s">
        <v>93</v>
      </c>
      <c r="D13" s="273">
        <v>0</v>
      </c>
      <c r="F13" s="311"/>
    </row>
    <row r="14" spans="1:6" ht="18.75">
      <c r="A14" s="70">
        <v>2</v>
      </c>
      <c r="B14" s="72" t="s">
        <v>394</v>
      </c>
      <c r="C14" s="84" t="s">
        <v>94</v>
      </c>
      <c r="D14" s="273">
        <v>49622.27</v>
      </c>
      <c r="F14" s="143"/>
    </row>
    <row r="15" spans="1:6" s="96" customFormat="1" ht="18.75">
      <c r="A15" s="70">
        <v>3</v>
      </c>
      <c r="B15" s="72" t="s">
        <v>395</v>
      </c>
      <c r="C15" s="91" t="s">
        <v>94</v>
      </c>
      <c r="D15" s="273">
        <v>0</v>
      </c>
      <c r="F15" s="312"/>
    </row>
    <row r="16" spans="1:6" s="96" customFormat="1" ht="18.75">
      <c r="A16" s="70">
        <v>4</v>
      </c>
      <c r="B16" s="72" t="s">
        <v>396</v>
      </c>
      <c r="C16" s="91" t="s">
        <v>95</v>
      </c>
      <c r="D16" s="273">
        <v>0</v>
      </c>
      <c r="F16" s="313"/>
    </row>
    <row r="17" spans="1:6" s="96" customFormat="1" ht="18.75">
      <c r="A17" s="70">
        <v>5</v>
      </c>
      <c r="B17" s="72" t="s">
        <v>397</v>
      </c>
      <c r="C17" s="91" t="s">
        <v>96</v>
      </c>
      <c r="D17" s="273">
        <v>236075</v>
      </c>
      <c r="F17" s="312"/>
    </row>
    <row r="18" spans="1:6" s="96" customFormat="1" ht="18.75">
      <c r="A18" s="70">
        <v>6</v>
      </c>
      <c r="B18" s="72" t="s">
        <v>398</v>
      </c>
      <c r="C18" s="91" t="s">
        <v>97</v>
      </c>
      <c r="D18" s="273">
        <v>0</v>
      </c>
      <c r="F18" s="313"/>
    </row>
    <row r="19" spans="1:6" ht="18.75">
      <c r="A19" s="70">
        <v>7</v>
      </c>
      <c r="B19" s="72" t="s">
        <v>399</v>
      </c>
      <c r="C19" s="84" t="s">
        <v>94</v>
      </c>
      <c r="D19" s="274">
        <v>0</v>
      </c>
      <c r="F19" s="143"/>
    </row>
    <row r="20" spans="1:6" s="96" customFormat="1" ht="18.75">
      <c r="A20" s="70">
        <v>8</v>
      </c>
      <c r="B20" s="72" t="s">
        <v>401</v>
      </c>
      <c r="C20" s="91"/>
      <c r="D20" s="273">
        <f>SUM(D22:D30)</f>
        <v>19683.85</v>
      </c>
      <c r="F20" s="313"/>
    </row>
    <row r="21" spans="1:6" ht="18.75">
      <c r="A21" s="70"/>
      <c r="B21" s="72" t="s">
        <v>400</v>
      </c>
      <c r="C21" s="84"/>
      <c r="D21" s="274"/>
      <c r="F21" s="143"/>
    </row>
    <row r="22" spans="1:6" ht="18.75">
      <c r="A22" s="153"/>
      <c r="B22" s="72" t="s">
        <v>363</v>
      </c>
      <c r="C22" s="84" t="s">
        <v>94</v>
      </c>
      <c r="D22" s="274">
        <v>0</v>
      </c>
      <c r="F22" s="143"/>
    </row>
    <row r="23" spans="1:4" ht="22.5" customHeight="1">
      <c r="A23" s="153"/>
      <c r="B23" s="72" t="s">
        <v>364</v>
      </c>
      <c r="C23" s="84" t="s">
        <v>94</v>
      </c>
      <c r="D23" s="274">
        <v>0</v>
      </c>
    </row>
    <row r="24" spans="1:4" ht="18.75">
      <c r="A24" s="153"/>
      <c r="B24" s="72" t="s">
        <v>365</v>
      </c>
      <c r="C24" s="84" t="s">
        <v>94</v>
      </c>
      <c r="D24" s="222">
        <v>0</v>
      </c>
    </row>
    <row r="25" spans="1:4" ht="18.75">
      <c r="A25" s="153"/>
      <c r="B25" s="72" t="s">
        <v>366</v>
      </c>
      <c r="C25" s="84" t="s">
        <v>94</v>
      </c>
      <c r="D25" s="222">
        <v>19683.85</v>
      </c>
    </row>
    <row r="26" spans="1:4" ht="18.75">
      <c r="A26" s="152"/>
      <c r="B26" s="72" t="s">
        <v>367</v>
      </c>
      <c r="C26" s="84" t="s">
        <v>94</v>
      </c>
      <c r="D26" s="222">
        <v>0</v>
      </c>
    </row>
    <row r="27" spans="1:4" ht="18.75">
      <c r="A27" s="152"/>
      <c r="B27" s="72" t="s">
        <v>368</v>
      </c>
      <c r="C27" s="84" t="s">
        <v>98</v>
      </c>
      <c r="D27" s="222">
        <v>0</v>
      </c>
    </row>
    <row r="28" spans="1:4" ht="18.75" hidden="1">
      <c r="A28" s="152"/>
      <c r="B28" s="72"/>
      <c r="C28" s="70"/>
      <c r="D28" s="222"/>
    </row>
    <row r="29" spans="1:4" ht="18.75" hidden="1">
      <c r="A29" s="152"/>
      <c r="B29" s="72"/>
      <c r="C29" s="70"/>
      <c r="D29" s="222"/>
    </row>
    <row r="30" spans="1:4" ht="18.75" hidden="1">
      <c r="A30" s="152"/>
      <c r="B30" s="71"/>
      <c r="C30" s="70"/>
      <c r="D30" s="222"/>
    </row>
    <row r="31" spans="1:4" s="96" customFormat="1" ht="18.75">
      <c r="A31" s="68"/>
      <c r="B31" s="69" t="s">
        <v>281</v>
      </c>
      <c r="C31" s="91" t="s">
        <v>280</v>
      </c>
      <c r="D31" s="224">
        <f>SUM(D13:D20)</f>
        <v>305381.12</v>
      </c>
    </row>
    <row r="32" spans="1:71" ht="18.75">
      <c r="A32" s="107"/>
      <c r="B32" s="3"/>
      <c r="C32" s="3"/>
      <c r="D32" s="61"/>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row>
    <row r="33" spans="1:71" s="117" customFormat="1" ht="18.75" customHeight="1">
      <c r="A33" s="142"/>
      <c r="B33" s="144"/>
      <c r="C33" s="141"/>
      <c r="D33" s="7"/>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row>
    <row r="34" spans="1:71" s="117" customFormat="1" ht="18.75" customHeight="1">
      <c r="A34" s="146" t="s">
        <v>647</v>
      </c>
      <c r="B34" s="145"/>
      <c r="C34" s="162"/>
      <c r="D34" s="161" t="s">
        <v>648</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row>
    <row r="35" spans="1:71" s="117" customFormat="1" ht="18.75" customHeight="1">
      <c r="A35" s="141" t="s">
        <v>251</v>
      </c>
      <c r="B35" s="141" t="s">
        <v>650</v>
      </c>
      <c r="C35" s="143"/>
      <c r="D35" s="151" t="s">
        <v>250</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row>
    <row r="36" spans="1:71" s="117" customFormat="1" ht="18.75">
      <c r="A36" s="141"/>
      <c r="B36" s="141"/>
      <c r="C36" s="141"/>
      <c r="D36" s="7"/>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row>
    <row r="37" spans="1:71" s="117" customFormat="1" ht="18.75">
      <c r="A37" s="141" t="s">
        <v>652</v>
      </c>
      <c r="B37" s="141"/>
      <c r="C37" s="162"/>
      <c r="D37" s="161" t="s">
        <v>649</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row>
    <row r="38" spans="1:71" ht="18.75" customHeight="1">
      <c r="A38" s="141" t="s">
        <v>251</v>
      </c>
      <c r="B38" s="141" t="s">
        <v>651</v>
      </c>
      <c r="C38" s="143"/>
      <c r="D38" s="151" t="s">
        <v>250</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row>
    <row r="39" spans="1:4" ht="18.75">
      <c r="A39" s="141"/>
      <c r="B39" s="141"/>
      <c r="C39" s="141"/>
      <c r="D39" s="141"/>
    </row>
  </sheetData>
  <mergeCells count="9">
    <mergeCell ref="A3:D3"/>
    <mergeCell ref="A4:D4"/>
    <mergeCell ref="A5:D5"/>
    <mergeCell ref="A6:E6"/>
    <mergeCell ref="A7:D7"/>
    <mergeCell ref="A9:A11"/>
    <mergeCell ref="B9:B11"/>
    <mergeCell ref="C9:C11"/>
    <mergeCell ref="D9:D11"/>
  </mergeCells>
  <printOptions/>
  <pageMargins left="0.36" right="0.2" top="0.2" bottom="0.19" header="0.5" footer="0.5"/>
  <pageSetup horizontalDpi="600" verticalDpi="600" orientation="landscape" paperSize="9" scale="85" r:id="rId1"/>
</worksheet>
</file>

<file path=xl/worksheets/sheet35.xml><?xml version="1.0" encoding="utf-8"?>
<worksheet xmlns="http://schemas.openxmlformats.org/spreadsheetml/2006/main" xmlns:r="http://schemas.openxmlformats.org/officeDocument/2006/relationships">
  <sheetPr>
    <tabColor indexed="39"/>
  </sheetPr>
  <dimension ref="A1:BS39"/>
  <sheetViews>
    <sheetView zoomScale="75" zoomScaleNormal="75" workbookViewId="0" topLeftCell="A1">
      <selection activeCell="D14" sqref="D14"/>
    </sheetView>
  </sheetViews>
  <sheetFormatPr defaultColWidth="8.8515625" defaultRowHeight="15"/>
  <cols>
    <col min="1" max="1" width="7.28125" style="1" customWidth="1"/>
    <col min="2" max="2" width="73.00390625" style="1" customWidth="1"/>
    <col min="3" max="3" width="26.7109375" style="1" customWidth="1"/>
    <col min="4" max="4" width="42.7109375" style="1" customWidth="1"/>
    <col min="5" max="5" width="8.8515625" style="1" customWidth="1"/>
    <col min="6" max="6" width="21.7109375" style="1" customWidth="1"/>
    <col min="7" max="16384" width="8.8515625" style="1" customWidth="1"/>
  </cols>
  <sheetData>
    <row r="1" spans="1:4" ht="18.75">
      <c r="A1" s="3"/>
      <c r="B1" s="3"/>
      <c r="C1" s="3"/>
      <c r="D1" s="4" t="s">
        <v>392</v>
      </c>
    </row>
    <row r="2" spans="1:4" ht="12.75" customHeight="1">
      <c r="A2" s="3"/>
      <c r="B2" s="3"/>
      <c r="C2" s="3"/>
      <c r="D2" s="3"/>
    </row>
    <row r="3" spans="1:4" ht="29.25" customHeight="1">
      <c r="A3" s="521" t="s">
        <v>361</v>
      </c>
      <c r="B3" s="522"/>
      <c r="C3" s="522"/>
      <c r="D3" s="522"/>
    </row>
    <row r="4" spans="1:5" ht="47.25" customHeight="1">
      <c r="A4" s="486" t="s">
        <v>657</v>
      </c>
      <c r="B4" s="486"/>
      <c r="C4" s="486"/>
      <c r="D4" s="486"/>
      <c r="E4" s="175"/>
    </row>
    <row r="5" spans="1:4" ht="17.25" customHeight="1">
      <c r="A5" s="520" t="s">
        <v>468</v>
      </c>
      <c r="B5" s="520"/>
      <c r="C5" s="520"/>
      <c r="D5" s="520"/>
    </row>
    <row r="6" spans="1:4" s="63" customFormat="1" ht="21" customHeight="1">
      <c r="A6" s="528" t="s">
        <v>670</v>
      </c>
      <c r="B6" s="528"/>
      <c r="C6" s="528"/>
      <c r="D6" s="528"/>
    </row>
    <row r="7" spans="1:4" s="63" customFormat="1" ht="18.75" customHeight="1">
      <c r="A7" s="520" t="s">
        <v>377</v>
      </c>
      <c r="B7" s="520"/>
      <c r="C7" s="520"/>
      <c r="D7" s="520"/>
    </row>
    <row r="8" spans="1:4" ht="18.75">
      <c r="A8" s="77"/>
      <c r="B8" s="3"/>
      <c r="C8" s="3"/>
      <c r="D8" s="3"/>
    </row>
    <row r="9" spans="1:6" s="62" customFormat="1" ht="15.75" customHeight="1">
      <c r="A9" s="517" t="s">
        <v>293</v>
      </c>
      <c r="B9" s="517" t="s">
        <v>402</v>
      </c>
      <c r="C9" s="517" t="s">
        <v>362</v>
      </c>
      <c r="D9" s="517" t="s">
        <v>157</v>
      </c>
      <c r="F9" s="310"/>
    </row>
    <row r="10" spans="1:6" s="62" customFormat="1" ht="15.75" customHeight="1">
      <c r="A10" s="544"/>
      <c r="B10" s="544"/>
      <c r="C10" s="544"/>
      <c r="D10" s="544"/>
      <c r="F10" s="310"/>
    </row>
    <row r="11" spans="1:6" s="62" customFormat="1" ht="15.75" customHeight="1">
      <c r="A11" s="518"/>
      <c r="B11" s="518"/>
      <c r="C11" s="518"/>
      <c r="D11" s="518"/>
      <c r="F11" s="310"/>
    </row>
    <row r="12" spans="1:6" s="62" customFormat="1" ht="15.75">
      <c r="A12" s="95">
        <v>1</v>
      </c>
      <c r="B12" s="95">
        <v>2</v>
      </c>
      <c r="C12" s="95">
        <v>3</v>
      </c>
      <c r="D12" s="95">
        <v>3</v>
      </c>
      <c r="F12" s="310"/>
    </row>
    <row r="13" spans="1:6" ht="18.75">
      <c r="A13" s="70">
        <v>1</v>
      </c>
      <c r="B13" s="72" t="s">
        <v>393</v>
      </c>
      <c r="C13" s="84" t="s">
        <v>93</v>
      </c>
      <c r="D13" s="273">
        <f>36050.91+10805022.27</f>
        <v>10841073.18</v>
      </c>
      <c r="F13" s="311"/>
    </row>
    <row r="14" spans="1:6" ht="18.75">
      <c r="A14" s="70">
        <v>2</v>
      </c>
      <c r="B14" s="72" t="s">
        <v>394</v>
      </c>
      <c r="C14" s="84" t="s">
        <v>94</v>
      </c>
      <c r="D14" s="273">
        <f>321229.31+50000</f>
        <v>371229.31</v>
      </c>
      <c r="F14" s="143"/>
    </row>
    <row r="15" spans="1:6" s="96" customFormat="1" ht="18.75">
      <c r="A15" s="70">
        <v>3</v>
      </c>
      <c r="B15" s="72" t="s">
        <v>395</v>
      </c>
      <c r="C15" s="91" t="s">
        <v>94</v>
      </c>
      <c r="D15" s="273">
        <v>0</v>
      </c>
      <c r="F15" s="312"/>
    </row>
    <row r="16" spans="1:6" s="96" customFormat="1" ht="18.75">
      <c r="A16" s="70">
        <v>4</v>
      </c>
      <c r="B16" s="72" t="s">
        <v>396</v>
      </c>
      <c r="C16" s="91" t="s">
        <v>95</v>
      </c>
      <c r="D16" s="273">
        <v>2911068.64</v>
      </c>
      <c r="F16" s="313"/>
    </row>
    <row r="17" spans="1:6" s="96" customFormat="1" ht="18.75">
      <c r="A17" s="70">
        <v>5</v>
      </c>
      <c r="B17" s="72" t="s">
        <v>397</v>
      </c>
      <c r="C17" s="91" t="s">
        <v>96</v>
      </c>
      <c r="D17" s="273">
        <f>3760292.31+534845</f>
        <v>4295137.3100000005</v>
      </c>
      <c r="F17" s="312"/>
    </row>
    <row r="18" spans="1:6" s="96" customFormat="1" ht="18.75">
      <c r="A18" s="70">
        <v>6</v>
      </c>
      <c r="B18" s="72" t="s">
        <v>398</v>
      </c>
      <c r="C18" s="91" t="s">
        <v>97</v>
      </c>
      <c r="D18" s="273">
        <v>0</v>
      </c>
      <c r="F18" s="313"/>
    </row>
    <row r="19" spans="1:6" ht="18.75">
      <c r="A19" s="70">
        <v>7</v>
      </c>
      <c r="B19" s="72" t="s">
        <v>399</v>
      </c>
      <c r="C19" s="84" t="s">
        <v>94</v>
      </c>
      <c r="D19" s="274">
        <v>0</v>
      </c>
      <c r="F19" s="143"/>
    </row>
    <row r="20" spans="1:6" s="96" customFormat="1" ht="18.75">
      <c r="A20" s="70">
        <v>8</v>
      </c>
      <c r="B20" s="72" t="s">
        <v>401</v>
      </c>
      <c r="C20" s="91"/>
      <c r="D20" s="273">
        <f>SUM(D22:D30)</f>
        <v>0</v>
      </c>
      <c r="F20" s="313"/>
    </row>
    <row r="21" spans="1:6" ht="18.75">
      <c r="A21" s="70"/>
      <c r="B21" s="72" t="s">
        <v>400</v>
      </c>
      <c r="C21" s="84"/>
      <c r="D21" s="274"/>
      <c r="F21" s="143"/>
    </row>
    <row r="22" spans="1:6" ht="18.75">
      <c r="A22" s="153"/>
      <c r="B22" s="72" t="s">
        <v>363</v>
      </c>
      <c r="C22" s="84" t="s">
        <v>94</v>
      </c>
      <c r="D22" s="274">
        <v>0</v>
      </c>
      <c r="F22" s="143"/>
    </row>
    <row r="23" spans="1:4" ht="22.5" customHeight="1">
      <c r="A23" s="153"/>
      <c r="B23" s="72" t="s">
        <v>364</v>
      </c>
      <c r="C23" s="84" t="s">
        <v>94</v>
      </c>
      <c r="D23" s="274">
        <v>0</v>
      </c>
    </row>
    <row r="24" spans="1:4" ht="18.75">
      <c r="A24" s="153"/>
      <c r="B24" s="72" t="s">
        <v>365</v>
      </c>
      <c r="C24" s="84" t="s">
        <v>94</v>
      </c>
      <c r="D24" s="222">
        <v>0</v>
      </c>
    </row>
    <row r="25" spans="1:4" ht="18.75">
      <c r="A25" s="153"/>
      <c r="B25" s="72" t="s">
        <v>366</v>
      </c>
      <c r="C25" s="84" t="s">
        <v>94</v>
      </c>
      <c r="D25" s="222">
        <v>0</v>
      </c>
    </row>
    <row r="26" spans="1:4" ht="18.75">
      <c r="A26" s="152"/>
      <c r="B26" s="72" t="s">
        <v>367</v>
      </c>
      <c r="C26" s="84" t="s">
        <v>94</v>
      </c>
      <c r="D26" s="222">
        <v>0</v>
      </c>
    </row>
    <row r="27" spans="1:4" ht="18.75">
      <c r="A27" s="152"/>
      <c r="B27" s="72" t="s">
        <v>368</v>
      </c>
      <c r="C27" s="84" t="s">
        <v>98</v>
      </c>
      <c r="D27" s="222">
        <v>0</v>
      </c>
    </row>
    <row r="28" spans="1:4" ht="18.75" hidden="1">
      <c r="A28" s="152"/>
      <c r="B28" s="72"/>
      <c r="C28" s="70"/>
      <c r="D28" s="222"/>
    </row>
    <row r="29" spans="1:4" ht="18.75" hidden="1">
      <c r="A29" s="152"/>
      <c r="B29" s="72"/>
      <c r="C29" s="70"/>
      <c r="D29" s="222"/>
    </row>
    <row r="30" spans="1:4" ht="18.75" hidden="1">
      <c r="A30" s="152"/>
      <c r="B30" s="71"/>
      <c r="C30" s="70"/>
      <c r="D30" s="222"/>
    </row>
    <row r="31" spans="1:4" s="96" customFormat="1" ht="18.75">
      <c r="A31" s="68"/>
      <c r="B31" s="69" t="s">
        <v>281</v>
      </c>
      <c r="C31" s="91" t="s">
        <v>280</v>
      </c>
      <c r="D31" s="224">
        <f>SUM(D13:D20)</f>
        <v>18418508.44</v>
      </c>
    </row>
    <row r="32" spans="1:71" ht="18.75">
      <c r="A32" s="107"/>
      <c r="B32" s="3"/>
      <c r="C32" s="3"/>
      <c r="D32" s="61"/>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row>
    <row r="33" spans="1:71" s="117" customFormat="1" ht="18.75" customHeight="1">
      <c r="A33" s="142"/>
      <c r="B33" s="144"/>
      <c r="C33" s="141"/>
      <c r="D33" s="7"/>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row>
    <row r="34" spans="1:71" s="117" customFormat="1" ht="18.75" customHeight="1">
      <c r="A34" s="146" t="s">
        <v>647</v>
      </c>
      <c r="B34" s="145"/>
      <c r="C34" s="162"/>
      <c r="D34" s="161" t="s">
        <v>648</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row>
    <row r="35" spans="1:71" s="117" customFormat="1" ht="18.75" customHeight="1">
      <c r="A35" s="141" t="s">
        <v>251</v>
      </c>
      <c r="B35" s="141" t="s">
        <v>650</v>
      </c>
      <c r="C35" s="143"/>
      <c r="D35" s="151" t="s">
        <v>250</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row>
    <row r="36" spans="1:71" s="117" customFormat="1" ht="18.75">
      <c r="A36" s="141"/>
      <c r="B36" s="141"/>
      <c r="C36" s="141"/>
      <c r="D36" s="7"/>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row>
    <row r="37" spans="1:71" s="117" customFormat="1" ht="18.75">
      <c r="A37" s="141" t="s">
        <v>652</v>
      </c>
      <c r="B37" s="141"/>
      <c r="C37" s="162"/>
      <c r="D37" s="161" t="s">
        <v>649</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row>
    <row r="38" spans="1:71" ht="18.75" customHeight="1">
      <c r="A38" s="141" t="s">
        <v>251</v>
      </c>
      <c r="B38" s="141" t="s">
        <v>651</v>
      </c>
      <c r="C38" s="143"/>
      <c r="D38" s="151" t="s">
        <v>250</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row>
    <row r="39" spans="1:4" ht="18.75">
      <c r="A39" s="141"/>
      <c r="B39" s="141"/>
      <c r="C39" s="141"/>
      <c r="D39" s="141"/>
    </row>
  </sheetData>
  <mergeCells count="9">
    <mergeCell ref="A3:D3"/>
    <mergeCell ref="A4:D4"/>
    <mergeCell ref="A5:D5"/>
    <mergeCell ref="A6:D6"/>
    <mergeCell ref="A7:D7"/>
    <mergeCell ref="A9:A11"/>
    <mergeCell ref="B9:B11"/>
    <mergeCell ref="C9:C11"/>
    <mergeCell ref="D9:D11"/>
  </mergeCells>
  <printOptions/>
  <pageMargins left="0.2" right="0.16" top="0.16" bottom="0.15" header="0.5" footer="0.5"/>
  <pageSetup horizontalDpi="600" verticalDpi="600" orientation="landscape" paperSize="9" scale="86" r:id="rId1"/>
</worksheet>
</file>

<file path=xl/worksheets/sheet36.xml><?xml version="1.0" encoding="utf-8"?>
<worksheet xmlns="http://schemas.openxmlformats.org/spreadsheetml/2006/main" xmlns:r="http://schemas.openxmlformats.org/officeDocument/2006/relationships">
  <sheetPr>
    <tabColor indexed="33"/>
    <pageSetUpPr fitToPage="1"/>
  </sheetPr>
  <dimension ref="A1:J44"/>
  <sheetViews>
    <sheetView zoomScale="75" zoomScaleNormal="75" zoomScalePageLayoutView="0" workbookViewId="0" topLeftCell="A10">
      <selection activeCell="E13" sqref="E13:E15"/>
    </sheetView>
  </sheetViews>
  <sheetFormatPr defaultColWidth="9.140625" defaultRowHeight="15"/>
  <cols>
    <col min="1" max="1" width="7.00390625" style="0" customWidth="1"/>
    <col min="2" max="2" width="68.00390625" style="0" customWidth="1"/>
    <col min="3" max="3" width="20.28125" style="0" customWidth="1"/>
    <col min="4" max="4" width="25.140625" style="0" customWidth="1"/>
    <col min="5" max="5" width="22.57421875" style="0" customWidth="1"/>
    <col min="8" max="8" width="12.140625" style="0" bestFit="1" customWidth="1"/>
  </cols>
  <sheetData>
    <row r="1" ht="18.75">
      <c r="E1" s="4" t="s">
        <v>388</v>
      </c>
    </row>
    <row r="3" spans="1:5" ht="15" customHeight="1">
      <c r="A3" s="511" t="s">
        <v>358</v>
      </c>
      <c r="B3" s="511"/>
      <c r="C3" s="511"/>
      <c r="D3" s="511"/>
      <c r="E3" s="511"/>
    </row>
    <row r="4" spans="1:10" ht="50.25" customHeight="1">
      <c r="A4" s="486" t="s">
        <v>657</v>
      </c>
      <c r="B4" s="486"/>
      <c r="C4" s="486"/>
      <c r="D4" s="486"/>
      <c r="E4" s="486"/>
      <c r="F4" s="175"/>
      <c r="G4" s="175"/>
      <c r="H4" s="175"/>
      <c r="I4" s="175"/>
      <c r="J4" s="175"/>
    </row>
    <row r="5" spans="1:5" ht="22.5" customHeight="1">
      <c r="A5" s="520" t="s">
        <v>468</v>
      </c>
      <c r="B5" s="520"/>
      <c r="C5" s="520"/>
      <c r="D5" s="520"/>
      <c r="E5" s="520"/>
    </row>
    <row r="6" spans="1:5" s="63" customFormat="1" ht="18.75" customHeight="1">
      <c r="A6" s="529" t="s">
        <v>190</v>
      </c>
      <c r="B6" s="529"/>
      <c r="C6" s="529"/>
      <c r="D6" s="529"/>
      <c r="E6" s="529"/>
    </row>
    <row r="7" spans="1:5" s="63" customFormat="1" ht="24.75" customHeight="1">
      <c r="A7" s="520" t="s">
        <v>377</v>
      </c>
      <c r="B7" s="520"/>
      <c r="C7" s="520"/>
      <c r="D7" s="520"/>
      <c r="E7" s="520"/>
    </row>
    <row r="9" ht="18.75">
      <c r="A9" s="77"/>
    </row>
    <row r="10" spans="1:5" s="93" customFormat="1" ht="37.5">
      <c r="A10" s="39" t="s">
        <v>293</v>
      </c>
      <c r="B10" s="39" t="s">
        <v>292</v>
      </c>
      <c r="C10" s="39" t="s">
        <v>325</v>
      </c>
      <c r="D10" s="39" t="s">
        <v>359</v>
      </c>
      <c r="E10" s="39" t="s">
        <v>360</v>
      </c>
    </row>
    <row r="11" spans="1:5" s="94" customFormat="1" ht="18.75">
      <c r="A11" s="84">
        <v>1</v>
      </c>
      <c r="B11" s="84">
        <v>2</v>
      </c>
      <c r="C11" s="84">
        <v>3</v>
      </c>
      <c r="D11" s="84">
        <v>4</v>
      </c>
      <c r="E11" s="84">
        <v>5</v>
      </c>
    </row>
    <row r="12" spans="1:5" s="21" customFormat="1" ht="18.75">
      <c r="A12" s="86"/>
      <c r="B12" s="75" t="s">
        <v>389</v>
      </c>
      <c r="C12" s="315">
        <f>C13+C14+C15</f>
        <v>3</v>
      </c>
      <c r="D12" s="222"/>
      <c r="E12" s="222">
        <f>E13+E14+E15</f>
        <v>210000</v>
      </c>
    </row>
    <row r="13" spans="1:5" s="21" customFormat="1" ht="56.25">
      <c r="A13" s="86"/>
      <c r="B13" s="328" t="s">
        <v>492</v>
      </c>
      <c r="C13" s="329">
        <v>1</v>
      </c>
      <c r="D13" s="330">
        <v>120000</v>
      </c>
      <c r="E13" s="330">
        <f>C13*D13</f>
        <v>120000</v>
      </c>
    </row>
    <row r="14" spans="1:5" ht="37.5">
      <c r="A14" s="79"/>
      <c r="B14" s="328" t="s">
        <v>493</v>
      </c>
      <c r="C14" s="329">
        <v>1</v>
      </c>
      <c r="D14" s="330">
        <v>60000</v>
      </c>
      <c r="E14" s="330">
        <f>C14*D14</f>
        <v>60000</v>
      </c>
    </row>
    <row r="15" spans="1:5" ht="37.5">
      <c r="A15" s="79"/>
      <c r="B15" s="328" t="s">
        <v>494</v>
      </c>
      <c r="C15" s="329">
        <v>1</v>
      </c>
      <c r="D15" s="330">
        <v>30000</v>
      </c>
      <c r="E15" s="330">
        <f>C15*D15</f>
        <v>30000</v>
      </c>
    </row>
    <row r="16" spans="1:5" s="21" customFormat="1" ht="21" customHeight="1">
      <c r="A16" s="86"/>
      <c r="B16" s="75" t="s">
        <v>390</v>
      </c>
      <c r="C16" s="315">
        <v>0</v>
      </c>
      <c r="D16" s="222">
        <v>0</v>
      </c>
      <c r="E16" s="222">
        <v>0</v>
      </c>
    </row>
    <row r="17" spans="1:5" ht="18.75" hidden="1">
      <c r="A17" s="79"/>
      <c r="B17" s="75"/>
      <c r="C17" s="315"/>
      <c r="D17" s="222"/>
      <c r="E17" s="222">
        <f>C17*D17</f>
        <v>0</v>
      </c>
    </row>
    <row r="18" spans="1:5" ht="18.75" hidden="1">
      <c r="A18" s="79"/>
      <c r="B18" s="150"/>
      <c r="C18" s="315"/>
      <c r="D18" s="222"/>
      <c r="E18" s="222">
        <f>C18*D18</f>
        <v>0</v>
      </c>
    </row>
    <row r="19" spans="1:5" s="21" customFormat="1" ht="25.5" customHeight="1">
      <c r="A19" s="290"/>
      <c r="B19" s="75" t="s">
        <v>391</v>
      </c>
      <c r="C19" s="315">
        <f>C20+C21+C22+C23+C24+C25+C26+C27+C28+C29+C30+C31</f>
        <v>40</v>
      </c>
      <c r="D19" s="222"/>
      <c r="E19" s="222">
        <f>E20+E21+E22+E23+E24+E25+E26+E27+E28+E29+E30+E31</f>
        <v>1226286.9999993</v>
      </c>
    </row>
    <row r="20" spans="1:5" s="21" customFormat="1" ht="37.5">
      <c r="A20" s="290"/>
      <c r="B20" s="331" t="s">
        <v>495</v>
      </c>
      <c r="C20" s="332">
        <v>1</v>
      </c>
      <c r="D20" s="333">
        <v>82000</v>
      </c>
      <c r="E20" s="334">
        <f>C20*D20</f>
        <v>82000</v>
      </c>
    </row>
    <row r="21" spans="1:5" s="21" customFormat="1" ht="18.75">
      <c r="A21" s="290"/>
      <c r="B21" s="331" t="s">
        <v>496</v>
      </c>
      <c r="C21" s="335">
        <v>1</v>
      </c>
      <c r="D21" s="336">
        <v>44000</v>
      </c>
      <c r="E21" s="334">
        <f aca="true" t="shared" si="0" ref="E21:E30">C21*D21</f>
        <v>44000</v>
      </c>
    </row>
    <row r="22" spans="1:5" s="21" customFormat="1" ht="37.5">
      <c r="A22" s="290"/>
      <c r="B22" s="331" t="s">
        <v>497</v>
      </c>
      <c r="C22" s="335">
        <v>1</v>
      </c>
      <c r="D22" s="336">
        <v>198000</v>
      </c>
      <c r="E22" s="334">
        <f t="shared" si="0"/>
        <v>198000</v>
      </c>
    </row>
    <row r="23" spans="1:5" s="21" customFormat="1" ht="37.5">
      <c r="A23" s="290"/>
      <c r="B23" s="331" t="s">
        <v>498</v>
      </c>
      <c r="C23" s="335">
        <v>3</v>
      </c>
      <c r="D23" s="336">
        <v>45000</v>
      </c>
      <c r="E23" s="334">
        <f t="shared" si="0"/>
        <v>135000</v>
      </c>
    </row>
    <row r="24" spans="1:5" s="21" customFormat="1" ht="37.5">
      <c r="A24" s="290"/>
      <c r="B24" s="331" t="s">
        <v>499</v>
      </c>
      <c r="C24" s="335">
        <v>2</v>
      </c>
      <c r="D24" s="336">
        <v>65000</v>
      </c>
      <c r="E24" s="334">
        <f t="shared" si="0"/>
        <v>130000</v>
      </c>
    </row>
    <row r="25" spans="1:5" s="21" customFormat="1" ht="18.75">
      <c r="A25" s="290"/>
      <c r="B25" s="331" t="s">
        <v>500</v>
      </c>
      <c r="C25" s="335">
        <v>1</v>
      </c>
      <c r="D25" s="336">
        <v>50000</v>
      </c>
      <c r="E25" s="334">
        <f t="shared" si="0"/>
        <v>50000</v>
      </c>
    </row>
    <row r="26" spans="1:5" s="21" customFormat="1" ht="37.5">
      <c r="A26" s="290"/>
      <c r="B26" s="331" t="s">
        <v>501</v>
      </c>
      <c r="C26" s="335">
        <v>2</v>
      </c>
      <c r="D26" s="336">
        <v>42000</v>
      </c>
      <c r="E26" s="334">
        <f t="shared" si="0"/>
        <v>84000</v>
      </c>
    </row>
    <row r="27" spans="1:5" s="21" customFormat="1" ht="37.5">
      <c r="A27" s="290"/>
      <c r="B27" s="331" t="s">
        <v>502</v>
      </c>
      <c r="C27" s="335">
        <v>2</v>
      </c>
      <c r="D27" s="336">
        <v>6000</v>
      </c>
      <c r="E27" s="334">
        <f>C27*D27</f>
        <v>12000</v>
      </c>
    </row>
    <row r="28" spans="1:5" s="21" customFormat="1" ht="37.5">
      <c r="A28" s="290"/>
      <c r="B28" s="331" t="s">
        <v>503</v>
      </c>
      <c r="C28" s="335">
        <v>1</v>
      </c>
      <c r="D28" s="336">
        <v>57000</v>
      </c>
      <c r="E28" s="334">
        <f t="shared" si="0"/>
        <v>57000</v>
      </c>
    </row>
    <row r="29" spans="1:5" s="21" customFormat="1" ht="37.5">
      <c r="A29" s="290"/>
      <c r="B29" s="331" t="s">
        <v>504</v>
      </c>
      <c r="C29" s="335">
        <v>2</v>
      </c>
      <c r="D29" s="336">
        <v>50000</v>
      </c>
      <c r="E29" s="334">
        <f t="shared" si="0"/>
        <v>100000</v>
      </c>
    </row>
    <row r="30" spans="1:5" s="21" customFormat="1" ht="37.5">
      <c r="A30" s="290"/>
      <c r="B30" s="331" t="s">
        <v>505</v>
      </c>
      <c r="C30" s="335">
        <v>1</v>
      </c>
      <c r="D30" s="336">
        <v>60000</v>
      </c>
      <c r="E30" s="337">
        <f t="shared" si="0"/>
        <v>60000</v>
      </c>
    </row>
    <row r="31" spans="1:5" s="21" customFormat="1" ht="24" customHeight="1">
      <c r="A31" s="290"/>
      <c r="B31" s="193" t="s">
        <v>31</v>
      </c>
      <c r="C31" s="194">
        <v>23</v>
      </c>
      <c r="D31" s="333">
        <v>11925.5217391</v>
      </c>
      <c r="E31" s="222">
        <f>C31*D31</f>
        <v>274286.9999993</v>
      </c>
    </row>
    <row r="32" spans="1:5" s="21" customFormat="1" ht="18.75">
      <c r="A32" s="86"/>
      <c r="B32" s="72" t="s">
        <v>281</v>
      </c>
      <c r="C32" s="70"/>
      <c r="D32" s="100" t="s">
        <v>280</v>
      </c>
      <c r="E32" s="222">
        <f>E19+E12</f>
        <v>1436286.9999993</v>
      </c>
    </row>
    <row r="33" ht="15">
      <c r="E33" s="192"/>
    </row>
    <row r="35" spans="2:6" s="3" customFormat="1" ht="18.75">
      <c r="B35" s="90" t="s">
        <v>677</v>
      </c>
      <c r="C35" s="61" t="s">
        <v>610</v>
      </c>
      <c r="D35" s="61"/>
      <c r="E35" s="176" t="s">
        <v>648</v>
      </c>
      <c r="F35" s="61"/>
    </row>
    <row r="36" spans="2:6" s="3" customFormat="1" ht="16.5" customHeight="1">
      <c r="B36" s="149" t="s">
        <v>678</v>
      </c>
      <c r="C36" s="61" t="s">
        <v>153</v>
      </c>
      <c r="D36" s="61"/>
      <c r="E36" s="61" t="s">
        <v>250</v>
      </c>
      <c r="F36" s="61"/>
    </row>
    <row r="37" spans="2:6" s="3" customFormat="1" ht="16.5" customHeight="1">
      <c r="B37" s="149"/>
      <c r="C37" s="61"/>
      <c r="D37" s="61"/>
      <c r="E37" s="61"/>
      <c r="F37" s="61"/>
    </row>
    <row r="38" spans="2:6" s="3" customFormat="1" ht="18.75">
      <c r="B38" s="90" t="s">
        <v>370</v>
      </c>
      <c r="C38" s="61" t="s">
        <v>610</v>
      </c>
      <c r="D38" s="61"/>
      <c r="E38" s="176" t="s">
        <v>649</v>
      </c>
      <c r="F38" s="61"/>
    </row>
    <row r="39" spans="2:8" s="3" customFormat="1" ht="18.75">
      <c r="B39" s="149" t="s">
        <v>676</v>
      </c>
      <c r="C39" s="61" t="s">
        <v>153</v>
      </c>
      <c r="D39" s="61"/>
      <c r="E39" s="61" t="s">
        <v>250</v>
      </c>
      <c r="F39" s="61"/>
      <c r="H39" s="183"/>
    </row>
    <row r="40" spans="2:6" s="63" customFormat="1" ht="27.75">
      <c r="B40" s="65"/>
      <c r="C40" s="64"/>
      <c r="D40" s="64"/>
      <c r="E40" s="64"/>
      <c r="F40" s="64"/>
    </row>
    <row r="41" s="3" customFormat="1" ht="18.75"/>
    <row r="42" s="3" customFormat="1" ht="18.75">
      <c r="E42" s="183"/>
    </row>
    <row r="43" ht="15">
      <c r="E43" s="191"/>
    </row>
    <row r="44" ht="15">
      <c r="E44" s="191"/>
    </row>
  </sheetData>
  <sheetProtection/>
  <mergeCells count="5">
    <mergeCell ref="A3:E3"/>
    <mergeCell ref="A6:E6"/>
    <mergeCell ref="A7:E7"/>
    <mergeCell ref="A4:E4"/>
    <mergeCell ref="A5:E5"/>
  </mergeCells>
  <printOptions/>
  <pageMargins left="0.7086614173228347" right="0.7086614173228347" top="0.48" bottom="0.61" header="0.31496062992125984" footer="0.31496062992125984"/>
  <pageSetup fitToHeight="1" fitToWidth="1" horizontalDpi="600" verticalDpi="600" orientation="landscape" paperSize="9" scale="53" r:id="rId1"/>
</worksheet>
</file>

<file path=xl/worksheets/sheet37.xml><?xml version="1.0" encoding="utf-8"?>
<worksheet xmlns="http://schemas.openxmlformats.org/spreadsheetml/2006/main" xmlns:r="http://schemas.openxmlformats.org/officeDocument/2006/relationships">
  <sheetPr>
    <tabColor indexed="33"/>
  </sheetPr>
  <dimension ref="A1:J32"/>
  <sheetViews>
    <sheetView zoomScale="75" zoomScaleNormal="75" workbookViewId="0" topLeftCell="A1">
      <selection activeCell="E19" sqref="E19"/>
    </sheetView>
  </sheetViews>
  <sheetFormatPr defaultColWidth="9.140625" defaultRowHeight="15"/>
  <cols>
    <col min="1" max="1" width="7.00390625" style="0" customWidth="1"/>
    <col min="2" max="2" width="68.00390625" style="0" customWidth="1"/>
    <col min="3" max="3" width="20.28125" style="0" customWidth="1"/>
    <col min="4" max="4" width="25.140625" style="0" customWidth="1"/>
    <col min="5" max="5" width="22.57421875" style="0" customWidth="1"/>
    <col min="8" max="8" width="12.140625" style="0" bestFit="1" customWidth="1"/>
  </cols>
  <sheetData>
    <row r="1" ht="18.75">
      <c r="E1" s="4" t="s">
        <v>388</v>
      </c>
    </row>
    <row r="3" spans="1:5" ht="15" customHeight="1">
      <c r="A3" s="511" t="s">
        <v>358</v>
      </c>
      <c r="B3" s="511"/>
      <c r="C3" s="511"/>
      <c r="D3" s="511"/>
      <c r="E3" s="511"/>
    </row>
    <row r="4" spans="1:10" ht="50.25" customHeight="1">
      <c r="A4" s="486" t="s">
        <v>657</v>
      </c>
      <c r="B4" s="486"/>
      <c r="C4" s="486"/>
      <c r="D4" s="486"/>
      <c r="E4" s="486"/>
      <c r="F4" s="175"/>
      <c r="G4" s="175"/>
      <c r="H4" s="175"/>
      <c r="I4" s="175"/>
      <c r="J4" s="175"/>
    </row>
    <row r="5" spans="1:5" ht="22.5" customHeight="1">
      <c r="A5" s="520" t="s">
        <v>468</v>
      </c>
      <c r="B5" s="520"/>
      <c r="C5" s="520"/>
      <c r="D5" s="520"/>
      <c r="E5" s="520"/>
    </row>
    <row r="6" spans="1:5" s="63" customFormat="1" ht="18.75" customHeight="1">
      <c r="A6" s="528" t="s">
        <v>671</v>
      </c>
      <c r="B6" s="528"/>
      <c r="C6" s="528"/>
      <c r="D6" s="528"/>
      <c r="E6" s="528"/>
    </row>
    <row r="7" spans="1:5" s="63" customFormat="1" ht="24.75" customHeight="1">
      <c r="A7" s="520" t="s">
        <v>377</v>
      </c>
      <c r="B7" s="520"/>
      <c r="C7" s="520"/>
      <c r="D7" s="520"/>
      <c r="E7" s="520"/>
    </row>
    <row r="9" ht="18.75">
      <c r="A9" s="77"/>
    </row>
    <row r="10" spans="1:5" s="93" customFormat="1" ht="37.5">
      <c r="A10" s="39" t="s">
        <v>293</v>
      </c>
      <c r="B10" s="39" t="s">
        <v>292</v>
      </c>
      <c r="C10" s="39" t="s">
        <v>325</v>
      </c>
      <c r="D10" s="39" t="s">
        <v>359</v>
      </c>
      <c r="E10" s="39" t="s">
        <v>360</v>
      </c>
    </row>
    <row r="11" spans="1:5" s="94" customFormat="1" ht="18.75">
      <c r="A11" s="84">
        <v>1</v>
      </c>
      <c r="B11" s="84">
        <v>2</v>
      </c>
      <c r="C11" s="84">
        <v>3</v>
      </c>
      <c r="D11" s="84">
        <v>4</v>
      </c>
      <c r="E11" s="84">
        <v>5</v>
      </c>
    </row>
    <row r="12" spans="1:5" s="21" customFormat="1" ht="18.75">
      <c r="A12" s="86"/>
      <c r="B12" s="75" t="s">
        <v>389</v>
      </c>
      <c r="C12" s="84">
        <v>0</v>
      </c>
      <c r="D12" s="100">
        <v>0</v>
      </c>
      <c r="E12" s="222">
        <f>SUM(E13:E14)</f>
        <v>0</v>
      </c>
    </row>
    <row r="13" spans="1:5" ht="18.75" hidden="1">
      <c r="A13" s="79"/>
      <c r="B13" s="75"/>
      <c r="C13" s="84"/>
      <c r="D13" s="100"/>
      <c r="E13" s="222">
        <f>C13*D13</f>
        <v>0</v>
      </c>
    </row>
    <row r="14" spans="1:5" ht="18.75" hidden="1">
      <c r="A14" s="79"/>
      <c r="B14" s="150"/>
      <c r="C14" s="84"/>
      <c r="D14" s="100"/>
      <c r="E14" s="222">
        <f>C14*D14</f>
        <v>0</v>
      </c>
    </row>
    <row r="15" spans="1:5" s="21" customFormat="1" ht="18.75">
      <c r="A15" s="86"/>
      <c r="B15" s="75" t="s">
        <v>390</v>
      </c>
      <c r="C15" s="84">
        <v>0</v>
      </c>
      <c r="D15" s="100">
        <v>0</v>
      </c>
      <c r="E15" s="222">
        <f>SUM(E16:E17)</f>
        <v>0</v>
      </c>
    </row>
    <row r="16" spans="1:5" ht="18.75" hidden="1">
      <c r="A16" s="79"/>
      <c r="B16" s="75"/>
      <c r="C16" s="84"/>
      <c r="D16" s="100"/>
      <c r="E16" s="222">
        <f>C16*D16</f>
        <v>0</v>
      </c>
    </row>
    <row r="17" spans="1:5" ht="18.75" hidden="1">
      <c r="A17" s="79"/>
      <c r="B17" s="150"/>
      <c r="C17" s="84"/>
      <c r="D17" s="100"/>
      <c r="E17" s="222">
        <f>C17*D17</f>
        <v>0</v>
      </c>
    </row>
    <row r="18" spans="1:5" s="21" customFormat="1" ht="18.75">
      <c r="A18" s="290"/>
      <c r="B18" s="75" t="s">
        <v>391</v>
      </c>
      <c r="C18" s="84"/>
      <c r="D18" s="100"/>
      <c r="E18" s="222"/>
    </row>
    <row r="19" spans="1:5" ht="18.75">
      <c r="A19" s="290"/>
      <c r="B19" s="293" t="s">
        <v>26</v>
      </c>
      <c r="C19" s="294">
        <v>3</v>
      </c>
      <c r="D19" s="295">
        <v>21961.1</v>
      </c>
      <c r="E19" s="314">
        <f>C19*D19</f>
        <v>65883.29999999999</v>
      </c>
    </row>
    <row r="20" spans="1:5" s="21" customFormat="1" ht="18.75">
      <c r="A20" s="86"/>
      <c r="B20" s="72" t="s">
        <v>281</v>
      </c>
      <c r="C20" s="84"/>
      <c r="D20" s="100" t="s">
        <v>280</v>
      </c>
      <c r="E20" s="222">
        <f>SUM(E19:E19)</f>
        <v>65883.29999999999</v>
      </c>
    </row>
    <row r="21" ht="15">
      <c r="E21" s="192"/>
    </row>
    <row r="23" spans="2:6" s="3" customFormat="1" ht="18.75">
      <c r="B23" s="90" t="s">
        <v>677</v>
      </c>
      <c r="C23" s="61" t="s">
        <v>610</v>
      </c>
      <c r="D23" s="61"/>
      <c r="E23" s="176" t="s">
        <v>648</v>
      </c>
      <c r="F23" s="61"/>
    </row>
    <row r="24" spans="2:6" s="3" customFormat="1" ht="16.5" customHeight="1">
      <c r="B24" s="149" t="s">
        <v>678</v>
      </c>
      <c r="C24" s="61" t="s">
        <v>153</v>
      </c>
      <c r="D24" s="61"/>
      <c r="E24" s="61" t="s">
        <v>250</v>
      </c>
      <c r="F24" s="61"/>
    </row>
    <row r="25" spans="2:6" s="3" customFormat="1" ht="16.5" customHeight="1">
      <c r="B25" s="149"/>
      <c r="C25" s="61"/>
      <c r="D25" s="61"/>
      <c r="E25" s="61"/>
      <c r="F25" s="61"/>
    </row>
    <row r="26" spans="2:6" s="3" customFormat="1" ht="18.75">
      <c r="B26" s="90" t="s">
        <v>370</v>
      </c>
      <c r="C26" s="61" t="s">
        <v>610</v>
      </c>
      <c r="D26" s="61"/>
      <c r="E26" s="176" t="s">
        <v>649</v>
      </c>
      <c r="F26" s="61"/>
    </row>
    <row r="27" spans="2:8" s="3" customFormat="1" ht="18.75">
      <c r="B27" s="149" t="s">
        <v>676</v>
      </c>
      <c r="C27" s="61" t="s">
        <v>153</v>
      </c>
      <c r="D27" s="61"/>
      <c r="E27" s="61" t="s">
        <v>250</v>
      </c>
      <c r="F27" s="61"/>
      <c r="H27" s="183"/>
    </row>
    <row r="28" spans="2:6" s="63" customFormat="1" ht="27.75">
      <c r="B28" s="65"/>
      <c r="C28" s="64"/>
      <c r="D28" s="64"/>
      <c r="E28" s="64"/>
      <c r="F28" s="64"/>
    </row>
    <row r="29" s="3" customFormat="1" ht="18.75"/>
    <row r="30" s="3" customFormat="1" ht="18.75">
      <c r="E30" s="183"/>
    </row>
    <row r="31" ht="15">
      <c r="E31" s="191"/>
    </row>
    <row r="32" ht="15">
      <c r="E32" s="191"/>
    </row>
  </sheetData>
  <mergeCells count="5">
    <mergeCell ref="A7:E7"/>
    <mergeCell ref="A3:E3"/>
    <mergeCell ref="A4:E4"/>
    <mergeCell ref="A5:E5"/>
    <mergeCell ref="A6:E6"/>
  </mergeCells>
  <printOptions/>
  <pageMargins left="0.31" right="0.19" top="0.63" bottom="1" header="0.5" footer="0.5"/>
  <pageSetup horizontalDpi="600" verticalDpi="600" orientation="landscape" paperSize="9" scale="93" r:id="rId1"/>
</worksheet>
</file>

<file path=xl/worksheets/sheet38.xml><?xml version="1.0" encoding="utf-8"?>
<worksheet xmlns="http://schemas.openxmlformats.org/spreadsheetml/2006/main" xmlns:r="http://schemas.openxmlformats.org/officeDocument/2006/relationships">
  <sheetPr>
    <tabColor indexed="35"/>
  </sheetPr>
  <dimension ref="A1:J37"/>
  <sheetViews>
    <sheetView zoomScale="75" zoomScaleNormal="75" workbookViewId="0" topLeftCell="A1">
      <selection activeCell="R37" sqref="R37"/>
    </sheetView>
  </sheetViews>
  <sheetFormatPr defaultColWidth="9.140625" defaultRowHeight="15"/>
  <cols>
    <col min="1" max="1" width="7.00390625" style="0" customWidth="1"/>
    <col min="2" max="2" width="68.00390625" style="0" customWidth="1"/>
    <col min="3" max="3" width="20.28125" style="0" customWidth="1"/>
    <col min="4" max="4" width="25.140625" style="0" customWidth="1"/>
    <col min="5" max="5" width="30.7109375" style="0" customWidth="1"/>
  </cols>
  <sheetData>
    <row r="1" ht="18.75">
      <c r="E1" s="301" t="s">
        <v>388</v>
      </c>
    </row>
    <row r="3" spans="1:5" ht="15" customHeight="1">
      <c r="A3" s="535" t="s">
        <v>358</v>
      </c>
      <c r="B3" s="535"/>
      <c r="C3" s="535"/>
      <c r="D3" s="535"/>
      <c r="E3" s="535"/>
    </row>
    <row r="4" spans="1:10" ht="50.25" customHeight="1">
      <c r="A4" s="486" t="s">
        <v>657</v>
      </c>
      <c r="B4" s="486"/>
      <c r="C4" s="486"/>
      <c r="D4" s="486"/>
      <c r="E4" s="486"/>
      <c r="F4" s="175"/>
      <c r="G4" s="175"/>
      <c r="H4" s="175"/>
      <c r="I4" s="175"/>
      <c r="J4" s="175"/>
    </row>
    <row r="5" spans="1:5" ht="22.5" customHeight="1">
      <c r="A5" s="545" t="s">
        <v>468</v>
      </c>
      <c r="B5" s="545"/>
      <c r="C5" s="545"/>
      <c r="D5" s="545"/>
      <c r="E5" s="545"/>
    </row>
    <row r="6" spans="1:5" s="63" customFormat="1" ht="18.75" customHeight="1">
      <c r="A6" s="529" t="s">
        <v>190</v>
      </c>
      <c r="B6" s="529"/>
      <c r="C6" s="529"/>
      <c r="D6" s="529"/>
      <c r="E6" s="529"/>
    </row>
    <row r="7" spans="1:5" s="63" customFormat="1" ht="24.75" customHeight="1">
      <c r="A7" s="545" t="s">
        <v>377</v>
      </c>
      <c r="B7" s="545"/>
      <c r="C7" s="545"/>
      <c r="D7" s="545"/>
      <c r="E7" s="545"/>
    </row>
    <row r="9" ht="18.75">
      <c r="A9" s="237"/>
    </row>
    <row r="10" spans="1:5" s="93" customFormat="1" ht="37.5">
      <c r="A10" s="239" t="s">
        <v>293</v>
      </c>
      <c r="B10" s="239" t="s">
        <v>292</v>
      </c>
      <c r="C10" s="239" t="s">
        <v>325</v>
      </c>
      <c r="D10" s="239" t="s">
        <v>359</v>
      </c>
      <c r="E10" s="239" t="s">
        <v>360</v>
      </c>
    </row>
    <row r="11" spans="1:5" s="94" customFormat="1" ht="18.75">
      <c r="A11" s="290">
        <v>1</v>
      </c>
      <c r="B11" s="290">
        <v>2</v>
      </c>
      <c r="C11" s="290">
        <v>3</v>
      </c>
      <c r="D11" s="290">
        <v>4</v>
      </c>
      <c r="E11" s="290">
        <v>5</v>
      </c>
    </row>
    <row r="12" spans="1:5" s="21" customFormat="1" ht="18.75">
      <c r="A12" s="86"/>
      <c r="B12" s="246" t="s">
        <v>389</v>
      </c>
      <c r="C12" s="315">
        <v>0</v>
      </c>
      <c r="D12" s="222">
        <v>0</v>
      </c>
      <c r="E12" s="222">
        <v>0</v>
      </c>
    </row>
    <row r="13" spans="1:5" ht="18.75" hidden="1">
      <c r="A13" s="79"/>
      <c r="B13" s="246"/>
      <c r="C13" s="315"/>
      <c r="D13" s="222"/>
      <c r="E13" s="222">
        <f>C13*D13</f>
        <v>0</v>
      </c>
    </row>
    <row r="14" spans="1:5" ht="18.75" hidden="1">
      <c r="A14" s="79"/>
      <c r="B14" s="150"/>
      <c r="C14" s="315"/>
      <c r="D14" s="222"/>
      <c r="E14" s="222">
        <f>C14*D14</f>
        <v>0</v>
      </c>
    </row>
    <row r="15" spans="1:5" s="21" customFormat="1" ht="18.75">
      <c r="A15" s="86"/>
      <c r="B15" s="246" t="s">
        <v>390</v>
      </c>
      <c r="C15" s="315">
        <v>0</v>
      </c>
      <c r="D15" s="222">
        <v>0</v>
      </c>
      <c r="E15" s="222">
        <v>0</v>
      </c>
    </row>
    <row r="16" spans="1:5" ht="18.75" hidden="1">
      <c r="A16" s="79"/>
      <c r="B16" s="246"/>
      <c r="C16" s="302"/>
      <c r="D16" s="269"/>
      <c r="E16" s="139">
        <f>C16*D16</f>
        <v>0</v>
      </c>
    </row>
    <row r="17" spans="1:5" ht="18.75" hidden="1">
      <c r="A17" s="79"/>
      <c r="B17" s="150"/>
      <c r="C17" s="302"/>
      <c r="D17" s="269"/>
      <c r="E17" s="139">
        <f>C17*D17</f>
        <v>0</v>
      </c>
    </row>
    <row r="18" spans="1:5" s="21" customFormat="1" ht="18.75">
      <c r="A18" s="290"/>
      <c r="B18" s="246" t="s">
        <v>391</v>
      </c>
      <c r="C18" s="302"/>
      <c r="D18" s="269"/>
      <c r="E18" s="139"/>
    </row>
    <row r="19" spans="1:5" s="21" customFormat="1" ht="37.5">
      <c r="A19" s="290"/>
      <c r="B19" s="196" t="s">
        <v>32</v>
      </c>
      <c r="C19" s="194">
        <v>12</v>
      </c>
      <c r="D19" s="195">
        <v>11890</v>
      </c>
      <c r="E19" s="222">
        <f aca="true" t="shared" si="0" ref="E19:E26">C19*D19</f>
        <v>142680</v>
      </c>
    </row>
    <row r="20" spans="1:5" s="21" customFormat="1" ht="37.5">
      <c r="A20" s="290"/>
      <c r="B20" s="196" t="s">
        <v>33</v>
      </c>
      <c r="C20" s="194">
        <v>5</v>
      </c>
      <c r="D20" s="195">
        <v>18990</v>
      </c>
      <c r="E20" s="222">
        <f t="shared" si="0"/>
        <v>94950</v>
      </c>
    </row>
    <row r="21" spans="1:5" s="21" customFormat="1" ht="18.75">
      <c r="A21" s="290"/>
      <c r="B21" s="196" t="s">
        <v>34</v>
      </c>
      <c r="C21" s="194">
        <v>5</v>
      </c>
      <c r="D21" s="195">
        <v>30000</v>
      </c>
      <c r="E21" s="222">
        <f t="shared" si="0"/>
        <v>150000</v>
      </c>
    </row>
    <row r="22" spans="1:5" s="21" customFormat="1" ht="18.75">
      <c r="A22" s="290"/>
      <c r="B22" s="196" t="s">
        <v>35</v>
      </c>
      <c r="C22" s="194">
        <v>5</v>
      </c>
      <c r="D22" s="195">
        <v>15000</v>
      </c>
      <c r="E22" s="222">
        <f t="shared" si="0"/>
        <v>75000</v>
      </c>
    </row>
    <row r="23" spans="1:5" s="21" customFormat="1" ht="18.75">
      <c r="A23" s="290"/>
      <c r="B23" s="196" t="s">
        <v>36</v>
      </c>
      <c r="C23" s="194">
        <v>5</v>
      </c>
      <c r="D23" s="195">
        <v>7590</v>
      </c>
      <c r="E23" s="222">
        <f t="shared" si="0"/>
        <v>37950</v>
      </c>
    </row>
    <row r="24" spans="1:5" s="21" customFormat="1" ht="18.75">
      <c r="A24" s="290"/>
      <c r="B24" s="196" t="s">
        <v>37</v>
      </c>
      <c r="C24" s="194">
        <v>1</v>
      </c>
      <c r="D24" s="195">
        <v>935707</v>
      </c>
      <c r="E24" s="222">
        <f t="shared" si="0"/>
        <v>935707</v>
      </c>
    </row>
    <row r="25" spans="1:5" ht="18.75" hidden="1">
      <c r="A25" s="79"/>
      <c r="B25" s="245"/>
      <c r="C25" s="302"/>
      <c r="D25" s="269"/>
      <c r="E25" s="222">
        <f t="shared" si="0"/>
        <v>0</v>
      </c>
    </row>
    <row r="26" spans="1:5" ht="18.75" hidden="1">
      <c r="A26" s="79"/>
      <c r="B26" s="140"/>
      <c r="C26" s="302"/>
      <c r="D26" s="269"/>
      <c r="E26" s="222">
        <f t="shared" si="0"/>
        <v>0</v>
      </c>
    </row>
    <row r="27" spans="1:5" s="21" customFormat="1" ht="18.75">
      <c r="A27" s="86"/>
      <c r="B27" s="245" t="s">
        <v>281</v>
      </c>
      <c r="C27" s="302"/>
      <c r="D27" s="253" t="s">
        <v>280</v>
      </c>
      <c r="E27" s="222">
        <f>SUM(E19:E26)</f>
        <v>1436287</v>
      </c>
    </row>
    <row r="28" ht="15">
      <c r="E28" s="192"/>
    </row>
    <row r="30" spans="2:6" s="236" customFormat="1" ht="18.75">
      <c r="B30" s="303" t="s">
        <v>677</v>
      </c>
      <c r="C30" s="304" t="s">
        <v>610</v>
      </c>
      <c r="D30" s="304"/>
      <c r="E30" s="265" t="s">
        <v>648</v>
      </c>
      <c r="F30" s="304"/>
    </row>
    <row r="31" spans="2:6" s="236" customFormat="1" ht="16.5" customHeight="1">
      <c r="B31" s="305" t="s">
        <v>678</v>
      </c>
      <c r="C31" s="304" t="s">
        <v>153</v>
      </c>
      <c r="D31" s="304"/>
      <c r="E31" s="304" t="s">
        <v>250</v>
      </c>
      <c r="F31" s="304"/>
    </row>
    <row r="32" spans="2:6" s="236" customFormat="1" ht="16.5" customHeight="1">
      <c r="B32" s="305"/>
      <c r="C32" s="304"/>
      <c r="D32" s="304"/>
      <c r="E32" s="304"/>
      <c r="F32" s="304"/>
    </row>
    <row r="33" spans="2:6" s="236" customFormat="1" ht="18.75">
      <c r="B33" s="303" t="s">
        <v>370</v>
      </c>
      <c r="C33" s="304" t="s">
        <v>610</v>
      </c>
      <c r="D33" s="304"/>
      <c r="E33" s="265" t="s">
        <v>649</v>
      </c>
      <c r="F33" s="304"/>
    </row>
    <row r="34" spans="2:6" s="236" customFormat="1" ht="18.75">
      <c r="B34" s="305" t="s">
        <v>676</v>
      </c>
      <c r="C34" s="304" t="s">
        <v>153</v>
      </c>
      <c r="D34" s="304"/>
      <c r="E34" s="304" t="s">
        <v>250</v>
      </c>
      <c r="F34" s="304"/>
    </row>
    <row r="35" spans="2:6" s="63" customFormat="1" ht="27.75">
      <c r="B35" s="65"/>
      <c r="C35" s="64"/>
      <c r="D35" s="64"/>
      <c r="E35" s="64"/>
      <c r="F35" s="64"/>
    </row>
    <row r="36" s="236" customFormat="1" ht="18.75"/>
    <row r="37" s="236" customFormat="1" ht="18.75">
      <c r="E37" s="270"/>
    </row>
  </sheetData>
  <mergeCells count="5">
    <mergeCell ref="A7:E7"/>
    <mergeCell ref="A3:E3"/>
    <mergeCell ref="A4:E4"/>
    <mergeCell ref="A5:E5"/>
    <mergeCell ref="A6:E6"/>
  </mergeCells>
  <printOptions/>
  <pageMargins left="0.31" right="0.26" top="0.38" bottom="0.38" header="0.5" footer="0.5"/>
  <pageSetup horizontalDpi="600" verticalDpi="600" orientation="landscape" paperSize="9" scale="93" r:id="rId1"/>
</worksheet>
</file>

<file path=xl/worksheets/sheet39.xml><?xml version="1.0" encoding="utf-8"?>
<worksheet xmlns="http://schemas.openxmlformats.org/spreadsheetml/2006/main" xmlns:r="http://schemas.openxmlformats.org/officeDocument/2006/relationships">
  <sheetPr>
    <tabColor indexed="33"/>
  </sheetPr>
  <dimension ref="A1:J28"/>
  <sheetViews>
    <sheetView zoomScale="75" zoomScaleNormal="75" workbookViewId="0" topLeftCell="A1">
      <selection activeCell="O55" sqref="O55"/>
    </sheetView>
  </sheetViews>
  <sheetFormatPr defaultColWidth="9.140625" defaultRowHeight="15"/>
  <cols>
    <col min="1" max="1" width="7.00390625" style="0" customWidth="1"/>
    <col min="2" max="2" width="68.00390625" style="0" customWidth="1"/>
    <col min="3" max="3" width="20.28125" style="0" customWidth="1"/>
    <col min="4" max="4" width="25.140625" style="0" customWidth="1"/>
    <col min="5" max="5" width="30.7109375" style="0" customWidth="1"/>
  </cols>
  <sheetData>
    <row r="1" ht="18.75">
      <c r="E1" s="301" t="s">
        <v>388</v>
      </c>
    </row>
    <row r="3" spans="1:5" ht="15" customHeight="1">
      <c r="A3" s="535" t="s">
        <v>358</v>
      </c>
      <c r="B3" s="535"/>
      <c r="C3" s="535"/>
      <c r="D3" s="535"/>
      <c r="E3" s="535"/>
    </row>
    <row r="4" spans="1:10" ht="50.25" customHeight="1">
      <c r="A4" s="486" t="s">
        <v>657</v>
      </c>
      <c r="B4" s="486"/>
      <c r="C4" s="486"/>
      <c r="D4" s="486"/>
      <c r="E4" s="486"/>
      <c r="F4" s="175"/>
      <c r="G4" s="175"/>
      <c r="H4" s="175"/>
      <c r="I4" s="175"/>
      <c r="J4" s="175"/>
    </row>
    <row r="5" spans="1:5" ht="22.5" customHeight="1">
      <c r="A5" s="545" t="s">
        <v>468</v>
      </c>
      <c r="B5" s="545"/>
      <c r="C5" s="545"/>
      <c r="D5" s="545"/>
      <c r="E5" s="545"/>
    </row>
    <row r="6" spans="1:5" s="63" customFormat="1" ht="18.75" customHeight="1">
      <c r="A6" s="528" t="s">
        <v>671</v>
      </c>
      <c r="B6" s="528"/>
      <c r="C6" s="528"/>
      <c r="D6" s="528"/>
      <c r="E6" s="528"/>
    </row>
    <row r="7" spans="1:5" s="63" customFormat="1" ht="24.75" customHeight="1">
      <c r="A7" s="545" t="s">
        <v>377</v>
      </c>
      <c r="B7" s="545"/>
      <c r="C7" s="545"/>
      <c r="D7" s="545"/>
      <c r="E7" s="545"/>
    </row>
    <row r="9" ht="18.75">
      <c r="A9" s="237"/>
    </row>
    <row r="10" spans="1:5" s="93" customFormat="1" ht="37.5">
      <c r="A10" s="239" t="s">
        <v>293</v>
      </c>
      <c r="B10" s="239" t="s">
        <v>292</v>
      </c>
      <c r="C10" s="239" t="s">
        <v>325</v>
      </c>
      <c r="D10" s="239" t="s">
        <v>359</v>
      </c>
      <c r="E10" s="239" t="s">
        <v>360</v>
      </c>
    </row>
    <row r="11" spans="1:5" s="94" customFormat="1" ht="18.75">
      <c r="A11" s="290">
        <v>1</v>
      </c>
      <c r="B11" s="290">
        <v>2</v>
      </c>
      <c r="C11" s="290">
        <v>3</v>
      </c>
      <c r="D11" s="290">
        <v>4</v>
      </c>
      <c r="E11" s="290">
        <v>5</v>
      </c>
    </row>
    <row r="12" spans="1:5" s="21" customFormat="1" ht="18.75">
      <c r="A12" s="86"/>
      <c r="B12" s="246" t="s">
        <v>389</v>
      </c>
      <c r="C12" s="290">
        <v>0</v>
      </c>
      <c r="D12" s="253">
        <v>0</v>
      </c>
      <c r="E12" s="222">
        <f>SUM(E13:E14)</f>
        <v>0</v>
      </c>
    </row>
    <row r="13" spans="1:5" ht="18.75" hidden="1">
      <c r="A13" s="79"/>
      <c r="B13" s="246"/>
      <c r="C13" s="290"/>
      <c r="D13" s="253"/>
      <c r="E13" s="222">
        <f>C13*D13</f>
        <v>0</v>
      </c>
    </row>
    <row r="14" spans="1:5" ht="18.75" hidden="1">
      <c r="A14" s="79"/>
      <c r="B14" s="150"/>
      <c r="C14" s="290"/>
      <c r="D14" s="253"/>
      <c r="E14" s="222">
        <f>C14*D14</f>
        <v>0</v>
      </c>
    </row>
    <row r="15" spans="1:5" s="21" customFormat="1" ht="18.75">
      <c r="A15" s="86"/>
      <c r="B15" s="246" t="s">
        <v>390</v>
      </c>
      <c r="C15" s="290">
        <v>0</v>
      </c>
      <c r="D15" s="253">
        <v>0</v>
      </c>
      <c r="E15" s="222">
        <f>SUM(E16:E17)</f>
        <v>0</v>
      </c>
    </row>
    <row r="16" spans="1:5" ht="18.75" hidden="1">
      <c r="A16" s="79"/>
      <c r="B16" s="246"/>
      <c r="C16" s="290"/>
      <c r="D16" s="253"/>
      <c r="E16" s="222">
        <f>C16*D16</f>
        <v>0</v>
      </c>
    </row>
    <row r="17" spans="1:5" ht="18.75" hidden="1">
      <c r="A17" s="79"/>
      <c r="B17" s="150"/>
      <c r="C17" s="290"/>
      <c r="D17" s="253"/>
      <c r="E17" s="222">
        <f>C17*D17</f>
        <v>0</v>
      </c>
    </row>
    <row r="18" spans="1:5" s="21" customFormat="1" ht="18.75">
      <c r="A18" s="290"/>
      <c r="B18" s="246" t="s">
        <v>391</v>
      </c>
      <c r="C18" s="290"/>
      <c r="D18" s="253"/>
      <c r="E18" s="222"/>
    </row>
    <row r="19" spans="1:5" ht="18.75">
      <c r="A19" s="290">
        <v>1</v>
      </c>
      <c r="B19" s="193" t="s">
        <v>682</v>
      </c>
      <c r="C19" s="290">
        <v>3</v>
      </c>
      <c r="D19" s="253">
        <v>21961.11</v>
      </c>
      <c r="E19" s="222">
        <f>C19*D19</f>
        <v>65883.33</v>
      </c>
    </row>
    <row r="20" spans="1:5" s="21" customFormat="1" ht="18.75">
      <c r="A20" s="86"/>
      <c r="B20" s="245" t="s">
        <v>281</v>
      </c>
      <c r="C20" s="302"/>
      <c r="D20" s="253" t="s">
        <v>280</v>
      </c>
      <c r="E20" s="222">
        <f>SUM(E19:E19)</f>
        <v>65883.33</v>
      </c>
    </row>
    <row r="21" ht="15">
      <c r="E21" s="192"/>
    </row>
    <row r="23" spans="2:6" s="236" customFormat="1" ht="18.75">
      <c r="B23" s="303" t="s">
        <v>677</v>
      </c>
      <c r="C23" s="304" t="s">
        <v>610</v>
      </c>
      <c r="D23" s="304"/>
      <c r="E23" s="265" t="s">
        <v>648</v>
      </c>
      <c r="F23" s="304"/>
    </row>
    <row r="24" spans="2:6" s="236" customFormat="1" ht="16.5" customHeight="1">
      <c r="B24" s="305" t="s">
        <v>678</v>
      </c>
      <c r="C24" s="304" t="s">
        <v>153</v>
      </c>
      <c r="D24" s="304"/>
      <c r="E24" s="304" t="s">
        <v>250</v>
      </c>
      <c r="F24" s="304"/>
    </row>
    <row r="25" spans="2:6" s="236" customFormat="1" ht="16.5" customHeight="1">
      <c r="B25" s="305"/>
      <c r="C25" s="304"/>
      <c r="D25" s="304"/>
      <c r="E25" s="304"/>
      <c r="F25" s="304"/>
    </row>
    <row r="26" spans="2:6" s="236" customFormat="1" ht="18.75">
      <c r="B26" s="303" t="s">
        <v>370</v>
      </c>
      <c r="C26" s="304" t="s">
        <v>610</v>
      </c>
      <c r="D26" s="304"/>
      <c r="E26" s="265" t="s">
        <v>649</v>
      </c>
      <c r="F26" s="304"/>
    </row>
    <row r="27" spans="2:6" s="236" customFormat="1" ht="18.75">
      <c r="B27" s="305" t="s">
        <v>676</v>
      </c>
      <c r="C27" s="304" t="s">
        <v>153</v>
      </c>
      <c r="D27" s="304"/>
      <c r="E27" s="304" t="s">
        <v>250</v>
      </c>
      <c r="F27" s="304"/>
    </row>
    <row r="28" spans="2:6" s="63" customFormat="1" ht="27.75">
      <c r="B28" s="65"/>
      <c r="C28" s="64"/>
      <c r="D28" s="64"/>
      <c r="E28" s="64"/>
      <c r="F28" s="64"/>
    </row>
    <row r="29" s="236" customFormat="1" ht="18.75"/>
    <row r="30" s="236" customFormat="1" ht="18.75"/>
  </sheetData>
  <mergeCells count="5">
    <mergeCell ref="A7:E7"/>
    <mergeCell ref="A3:E3"/>
    <mergeCell ref="A4:E4"/>
    <mergeCell ref="A5:E5"/>
    <mergeCell ref="A6:E6"/>
  </mergeCells>
  <printOptions/>
  <pageMargins left="0.33" right="0.5" top="1" bottom="1" header="0.5" footer="0.5"/>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B47"/>
  <sheetViews>
    <sheetView zoomScale="75" zoomScaleNormal="75" zoomScaleSheetLayoutView="75" zoomScalePageLayoutView="0" workbookViewId="0" topLeftCell="A1">
      <selection activeCell="C37" sqref="C37"/>
    </sheetView>
  </sheetViews>
  <sheetFormatPr defaultColWidth="9.140625" defaultRowHeight="15"/>
  <cols>
    <col min="1" max="1" width="147.7109375" style="0" customWidth="1"/>
    <col min="2" max="2" width="56.00390625" style="0" customWidth="1"/>
    <col min="3" max="3" width="19.7109375" style="0" customWidth="1"/>
  </cols>
  <sheetData>
    <row r="1" ht="18.75">
      <c r="A1" s="12"/>
    </row>
    <row r="2" spans="1:2" ht="18.75">
      <c r="A2" s="361" t="s">
        <v>177</v>
      </c>
      <c r="B2" s="361"/>
    </row>
    <row r="3" spans="1:2" ht="30" customHeight="1">
      <c r="A3" s="353" t="s">
        <v>653</v>
      </c>
      <c r="B3" s="353"/>
    </row>
    <row r="4" spans="1:2" ht="18.75">
      <c r="A4" s="11" t="s">
        <v>469</v>
      </c>
      <c r="B4" s="118"/>
    </row>
    <row r="5" spans="1:2" ht="18.75">
      <c r="A5" s="361" t="s">
        <v>40</v>
      </c>
      <c r="B5" s="361"/>
    </row>
    <row r="6" spans="1:2" ht="18" customHeight="1">
      <c r="A6" s="358" t="s">
        <v>156</v>
      </c>
      <c r="B6" s="358"/>
    </row>
    <row r="7" ht="16.5">
      <c r="A7" s="13"/>
    </row>
    <row r="8" spans="1:2" ht="36.75" customHeight="1">
      <c r="A8" s="8" t="s">
        <v>145</v>
      </c>
      <c r="B8" s="15" t="s">
        <v>157</v>
      </c>
    </row>
    <row r="9" spans="1:2" ht="18.75">
      <c r="A9" s="2" t="s">
        <v>158</v>
      </c>
      <c r="B9" s="26">
        <v>1570773003.39</v>
      </c>
    </row>
    <row r="10" spans="1:2" ht="18.75">
      <c r="A10" s="2" t="s">
        <v>159</v>
      </c>
      <c r="B10" s="26"/>
    </row>
    <row r="11" spans="1:2" ht="18.75">
      <c r="A11" s="2" t="s">
        <v>160</v>
      </c>
      <c r="B11" s="26">
        <v>288427968.3</v>
      </c>
    </row>
    <row r="12" spans="1:2" ht="18.75">
      <c r="A12" s="14" t="s">
        <v>161</v>
      </c>
      <c r="B12" s="26"/>
    </row>
    <row r="13" spans="1:2" ht="18.75">
      <c r="A13" s="2" t="s">
        <v>162</v>
      </c>
      <c r="B13" s="26">
        <v>177628505.09</v>
      </c>
    </row>
    <row r="14" spans="1:2" ht="21.75" customHeight="1">
      <c r="A14" s="2" t="s">
        <v>163</v>
      </c>
      <c r="B14" s="26">
        <f>B9-B11-B16</f>
        <v>938666446.3200002</v>
      </c>
    </row>
    <row r="15" spans="1:2" ht="21.75" customHeight="1">
      <c r="A15" s="14" t="s">
        <v>161</v>
      </c>
      <c r="B15" s="26"/>
    </row>
    <row r="16" spans="1:2" ht="21.75" customHeight="1">
      <c r="A16" s="2" t="s">
        <v>164</v>
      </c>
      <c r="B16" s="26">
        <v>343678588.77</v>
      </c>
    </row>
    <row r="17" spans="1:2" ht="21.75" customHeight="1">
      <c r="A17" s="14" t="s">
        <v>161</v>
      </c>
      <c r="B17" s="26"/>
    </row>
    <row r="18" spans="1:2" ht="21.75" customHeight="1">
      <c r="A18" s="2" t="s">
        <v>165</v>
      </c>
      <c r="B18" s="26">
        <v>70406092.23</v>
      </c>
    </row>
    <row r="19" spans="1:2" ht="21.75" customHeight="1">
      <c r="A19" s="2" t="s">
        <v>166</v>
      </c>
      <c r="B19" s="26">
        <v>0</v>
      </c>
    </row>
    <row r="20" spans="1:2" ht="21.75" customHeight="1">
      <c r="A20" s="2" t="s">
        <v>159</v>
      </c>
      <c r="B20" s="26"/>
    </row>
    <row r="21" spans="1:2" ht="21.75" customHeight="1">
      <c r="A21" s="2" t="s">
        <v>167</v>
      </c>
      <c r="B21" s="26">
        <v>6854932.57</v>
      </c>
    </row>
    <row r="22" spans="1:2" ht="21.75" customHeight="1">
      <c r="A22" s="14" t="s">
        <v>161</v>
      </c>
      <c r="B22" s="26"/>
    </row>
    <row r="23" spans="1:2" ht="21.75" customHeight="1">
      <c r="A23" s="2" t="s">
        <v>168</v>
      </c>
      <c r="B23" s="26">
        <f>B21</f>
        <v>6854932.57</v>
      </c>
    </row>
    <row r="24" spans="1:2" ht="21.75" customHeight="1">
      <c r="A24" s="2" t="s">
        <v>169</v>
      </c>
      <c r="B24" s="26">
        <v>0</v>
      </c>
    </row>
    <row r="25" spans="1:2" ht="18.75">
      <c r="A25" s="2" t="s">
        <v>170</v>
      </c>
      <c r="B25" s="26">
        <v>0</v>
      </c>
    </row>
    <row r="26" spans="1:2" ht="18.75">
      <c r="A26" s="2" t="s">
        <v>171</v>
      </c>
      <c r="B26" s="26">
        <v>0</v>
      </c>
    </row>
    <row r="27" spans="1:2" ht="18.75">
      <c r="A27" s="2" t="s">
        <v>172</v>
      </c>
      <c r="B27" s="26">
        <v>0</v>
      </c>
    </row>
    <row r="28" spans="1:2" ht="18.75">
      <c r="A28" s="2" t="s">
        <v>173</v>
      </c>
      <c r="B28" s="26">
        <v>0</v>
      </c>
    </row>
    <row r="29" spans="1:2" ht="18.75">
      <c r="A29" s="2" t="s">
        <v>159</v>
      </c>
      <c r="B29" s="26">
        <v>0</v>
      </c>
    </row>
    <row r="30" spans="1:2" ht="18.75">
      <c r="A30" s="2" t="s">
        <v>174</v>
      </c>
      <c r="B30" s="26">
        <v>0</v>
      </c>
    </row>
    <row r="31" spans="1:2" ht="18.75">
      <c r="A31" s="2" t="s">
        <v>175</v>
      </c>
      <c r="B31" s="26">
        <v>0</v>
      </c>
    </row>
    <row r="32" spans="1:2" ht="18.75">
      <c r="A32" s="2" t="s">
        <v>146</v>
      </c>
      <c r="B32" s="26">
        <v>0</v>
      </c>
    </row>
    <row r="33" spans="1:2" ht="18.75">
      <c r="A33" s="2" t="s">
        <v>176</v>
      </c>
      <c r="B33" s="26">
        <v>0</v>
      </c>
    </row>
    <row r="34" ht="18.75">
      <c r="A34" s="12"/>
    </row>
    <row r="35" ht="18.75">
      <c r="A35" s="12" t="s">
        <v>73</v>
      </c>
    </row>
    <row r="36" ht="18.75">
      <c r="A36" s="12" t="s">
        <v>72</v>
      </c>
    </row>
    <row r="37" ht="18.75">
      <c r="A37" s="12"/>
    </row>
    <row r="38" ht="18.75">
      <c r="A38" s="12"/>
    </row>
    <row r="39" ht="18.75">
      <c r="A39" s="12"/>
    </row>
    <row r="40" ht="18.75">
      <c r="A40" s="12"/>
    </row>
    <row r="41" ht="18.75">
      <c r="A41" s="12"/>
    </row>
    <row r="42" ht="18.75">
      <c r="A42" s="12"/>
    </row>
    <row r="43" ht="18.75">
      <c r="A43" s="12"/>
    </row>
    <row r="44" ht="18.75">
      <c r="A44" s="12"/>
    </row>
    <row r="45" ht="18.75">
      <c r="A45" s="12"/>
    </row>
    <row r="46" ht="18.75">
      <c r="A46" s="12"/>
    </row>
    <row r="47" ht="18.75">
      <c r="A47" s="12"/>
    </row>
  </sheetData>
  <sheetProtection/>
  <mergeCells count="4">
    <mergeCell ref="A2:B2"/>
    <mergeCell ref="A5:B5"/>
    <mergeCell ref="A6:B6"/>
    <mergeCell ref="A3:B3"/>
  </mergeCells>
  <printOptions/>
  <pageMargins left="0.31496062992125984" right="0.11811023622047245" top="0.35433070866141736" bottom="0.35433070866141736" header="0.31496062992125984" footer="0.31496062992125984"/>
  <pageSetup fitToHeight="1" fitToWidth="1" horizontalDpi="600" verticalDpi="600" orientation="landscape" paperSize="9" scale="70" r:id="rId1"/>
</worksheet>
</file>

<file path=xl/worksheets/sheet40.xml><?xml version="1.0" encoding="utf-8"?>
<worksheet xmlns="http://schemas.openxmlformats.org/spreadsheetml/2006/main" xmlns:r="http://schemas.openxmlformats.org/officeDocument/2006/relationships">
  <sheetPr>
    <tabColor indexed="35"/>
  </sheetPr>
  <dimension ref="A1:J36"/>
  <sheetViews>
    <sheetView zoomScale="75" zoomScaleNormal="75" workbookViewId="0" topLeftCell="A1">
      <selection activeCell="Q50" sqref="Q50"/>
    </sheetView>
  </sheetViews>
  <sheetFormatPr defaultColWidth="9.140625" defaultRowHeight="15"/>
  <cols>
    <col min="1" max="1" width="7.00390625" style="0" customWidth="1"/>
    <col min="2" max="2" width="68.00390625" style="0" customWidth="1"/>
    <col min="3" max="3" width="20.28125" style="0" customWidth="1"/>
    <col min="4" max="4" width="25.140625" style="0" customWidth="1"/>
    <col min="5" max="5" width="29.00390625" style="0" customWidth="1"/>
  </cols>
  <sheetData>
    <row r="1" ht="18.75">
      <c r="E1" s="301" t="s">
        <v>388</v>
      </c>
    </row>
    <row r="3" spans="1:5" ht="15" customHeight="1">
      <c r="A3" s="535" t="s">
        <v>358</v>
      </c>
      <c r="B3" s="535"/>
      <c r="C3" s="535"/>
      <c r="D3" s="535"/>
      <c r="E3" s="535"/>
    </row>
    <row r="4" spans="1:10" ht="50.25" customHeight="1">
      <c r="A4" s="486" t="s">
        <v>657</v>
      </c>
      <c r="B4" s="486"/>
      <c r="C4" s="486"/>
      <c r="D4" s="486"/>
      <c r="E4" s="486"/>
      <c r="F4" s="175"/>
      <c r="G4" s="175"/>
      <c r="H4" s="175"/>
      <c r="I4" s="175"/>
      <c r="J4" s="175"/>
    </row>
    <row r="5" spans="1:5" ht="22.5" customHeight="1">
      <c r="A5" s="545" t="s">
        <v>468</v>
      </c>
      <c r="B5" s="545"/>
      <c r="C5" s="545"/>
      <c r="D5" s="545"/>
      <c r="E5" s="545"/>
    </row>
    <row r="6" spans="1:5" s="63" customFormat="1" ht="18.75" customHeight="1">
      <c r="A6" s="529" t="s">
        <v>190</v>
      </c>
      <c r="B6" s="529"/>
      <c r="C6" s="529"/>
      <c r="D6" s="529"/>
      <c r="E6" s="529"/>
    </row>
    <row r="7" spans="1:5" s="63" customFormat="1" ht="24.75" customHeight="1">
      <c r="A7" s="545" t="s">
        <v>377</v>
      </c>
      <c r="B7" s="545"/>
      <c r="C7" s="545"/>
      <c r="D7" s="545"/>
      <c r="E7" s="545"/>
    </row>
    <row r="9" ht="18.75">
      <c r="A9" s="237"/>
    </row>
    <row r="10" spans="1:5" s="93" customFormat="1" ht="37.5">
      <c r="A10" s="239" t="s">
        <v>293</v>
      </c>
      <c r="B10" s="239" t="s">
        <v>292</v>
      </c>
      <c r="C10" s="239" t="s">
        <v>325</v>
      </c>
      <c r="D10" s="239" t="s">
        <v>359</v>
      </c>
      <c r="E10" s="239" t="s">
        <v>360</v>
      </c>
    </row>
    <row r="11" spans="1:5" s="94" customFormat="1" ht="18.75">
      <c r="A11" s="290">
        <v>1</v>
      </c>
      <c r="B11" s="290">
        <v>2</v>
      </c>
      <c r="C11" s="290">
        <v>3</v>
      </c>
      <c r="D11" s="290">
        <v>4</v>
      </c>
      <c r="E11" s="290">
        <v>5</v>
      </c>
    </row>
    <row r="12" spans="1:5" s="21" customFormat="1" ht="18.75">
      <c r="A12" s="86"/>
      <c r="B12" s="246" t="s">
        <v>389</v>
      </c>
      <c r="C12" s="315">
        <v>0</v>
      </c>
      <c r="D12" s="222">
        <v>0</v>
      </c>
      <c r="E12" s="222">
        <f>SUM(E13:E14)</f>
        <v>0</v>
      </c>
    </row>
    <row r="13" spans="1:5" ht="18.75" hidden="1">
      <c r="A13" s="79"/>
      <c r="B13" s="246"/>
      <c r="C13" s="315"/>
      <c r="D13" s="222"/>
      <c r="E13" s="222">
        <f>C13*D13</f>
        <v>0</v>
      </c>
    </row>
    <row r="14" spans="1:5" ht="18.75" hidden="1">
      <c r="A14" s="79"/>
      <c r="B14" s="150"/>
      <c r="C14" s="315"/>
      <c r="D14" s="222"/>
      <c r="E14" s="222">
        <f>C14*D14</f>
        <v>0</v>
      </c>
    </row>
    <row r="15" spans="1:5" s="21" customFormat="1" ht="18.75">
      <c r="A15" s="86"/>
      <c r="B15" s="246" t="s">
        <v>390</v>
      </c>
      <c r="C15" s="315">
        <v>0</v>
      </c>
      <c r="D15" s="222">
        <v>0</v>
      </c>
      <c r="E15" s="222">
        <f>SUM(E16:E17)</f>
        <v>0</v>
      </c>
    </row>
    <row r="16" spans="1:5" ht="18.75" hidden="1">
      <c r="A16" s="79"/>
      <c r="B16" s="246"/>
      <c r="C16" s="315"/>
      <c r="D16" s="222"/>
      <c r="E16" s="222">
        <f>C16*D16</f>
        <v>0</v>
      </c>
    </row>
    <row r="17" spans="1:5" ht="18.75" hidden="1">
      <c r="A17" s="79"/>
      <c r="B17" s="150"/>
      <c r="C17" s="315"/>
      <c r="D17" s="222"/>
      <c r="E17" s="222">
        <f>C17*D17</f>
        <v>0</v>
      </c>
    </row>
    <row r="18" spans="1:5" s="21" customFormat="1" ht="22.5" customHeight="1">
      <c r="A18" s="290"/>
      <c r="B18" s="246" t="s">
        <v>391</v>
      </c>
      <c r="C18" s="315"/>
      <c r="D18" s="222"/>
      <c r="E18" s="222"/>
    </row>
    <row r="19" spans="1:5" s="21" customFormat="1" ht="37.5">
      <c r="A19" s="290"/>
      <c r="B19" s="196" t="s">
        <v>32</v>
      </c>
      <c r="C19" s="194">
        <v>12</v>
      </c>
      <c r="D19" s="195">
        <v>11890</v>
      </c>
      <c r="E19" s="222">
        <f>C19*D19</f>
        <v>142680</v>
      </c>
    </row>
    <row r="20" spans="1:5" s="21" customFormat="1" ht="37.5">
      <c r="A20" s="290"/>
      <c r="B20" s="196" t="s">
        <v>33</v>
      </c>
      <c r="C20" s="194">
        <v>5</v>
      </c>
      <c r="D20" s="195">
        <v>18990</v>
      </c>
      <c r="E20" s="222">
        <f aca="true" t="shared" si="0" ref="E20:E25">C20*D20</f>
        <v>94950</v>
      </c>
    </row>
    <row r="21" spans="1:5" s="21" customFormat="1" ht="18.75">
      <c r="A21" s="290"/>
      <c r="B21" s="196" t="s">
        <v>34</v>
      </c>
      <c r="C21" s="194">
        <v>5</v>
      </c>
      <c r="D21" s="195">
        <v>30000</v>
      </c>
      <c r="E21" s="222">
        <f t="shared" si="0"/>
        <v>150000</v>
      </c>
    </row>
    <row r="22" spans="1:5" s="21" customFormat="1" ht="18.75">
      <c r="A22" s="290"/>
      <c r="B22" s="196" t="s">
        <v>35</v>
      </c>
      <c r="C22" s="194">
        <v>5</v>
      </c>
      <c r="D22" s="195">
        <v>15000</v>
      </c>
      <c r="E22" s="222">
        <f t="shared" si="0"/>
        <v>75000</v>
      </c>
    </row>
    <row r="23" spans="1:5" s="21" customFormat="1" ht="18.75">
      <c r="A23" s="290"/>
      <c r="B23" s="196" t="s">
        <v>36</v>
      </c>
      <c r="C23" s="194">
        <v>5</v>
      </c>
      <c r="D23" s="195">
        <v>7590</v>
      </c>
      <c r="E23" s="222">
        <f t="shared" si="0"/>
        <v>37950</v>
      </c>
    </row>
    <row r="24" spans="1:5" s="21" customFormat="1" ht="18.75">
      <c r="A24" s="290"/>
      <c r="B24" s="196" t="s">
        <v>38</v>
      </c>
      <c r="C24" s="194">
        <v>1</v>
      </c>
      <c r="D24" s="195">
        <v>364418</v>
      </c>
      <c r="E24" s="222">
        <f t="shared" si="0"/>
        <v>364418</v>
      </c>
    </row>
    <row r="25" spans="1:5" s="21" customFormat="1" ht="18.75">
      <c r="A25" s="290"/>
      <c r="B25" s="193" t="s">
        <v>39</v>
      </c>
      <c r="C25" s="194">
        <v>1</v>
      </c>
      <c r="D25" s="195">
        <v>571289</v>
      </c>
      <c r="E25" s="222">
        <f t="shared" si="0"/>
        <v>571289</v>
      </c>
    </row>
    <row r="26" spans="1:5" s="21" customFormat="1" ht="18.75">
      <c r="A26" s="86"/>
      <c r="B26" s="245" t="s">
        <v>281</v>
      </c>
      <c r="C26" s="302"/>
      <c r="D26" s="253" t="s">
        <v>280</v>
      </c>
      <c r="E26" s="222">
        <f>SUM(E19:E25)</f>
        <v>1436287</v>
      </c>
    </row>
    <row r="27" ht="15">
      <c r="E27" s="192"/>
    </row>
    <row r="29" spans="2:6" s="236" customFormat="1" ht="18.75">
      <c r="B29" s="303" t="s">
        <v>677</v>
      </c>
      <c r="C29" s="304" t="s">
        <v>610</v>
      </c>
      <c r="D29" s="304"/>
      <c r="E29" s="265" t="s">
        <v>648</v>
      </c>
      <c r="F29" s="304"/>
    </row>
    <row r="30" spans="2:6" s="236" customFormat="1" ht="16.5" customHeight="1">
      <c r="B30" s="305" t="s">
        <v>678</v>
      </c>
      <c r="C30" s="304" t="s">
        <v>153</v>
      </c>
      <c r="D30" s="304"/>
      <c r="E30" s="304" t="s">
        <v>250</v>
      </c>
      <c r="F30" s="304"/>
    </row>
    <row r="31" spans="2:6" s="236" customFormat="1" ht="16.5" customHeight="1">
      <c r="B31" s="305"/>
      <c r="C31" s="304"/>
      <c r="D31" s="304"/>
      <c r="E31" s="304"/>
      <c r="F31" s="304"/>
    </row>
    <row r="32" spans="2:6" s="236" customFormat="1" ht="18.75">
      <c r="B32" s="303" t="s">
        <v>370</v>
      </c>
      <c r="C32" s="304" t="s">
        <v>610</v>
      </c>
      <c r="D32" s="304"/>
      <c r="E32" s="265" t="s">
        <v>649</v>
      </c>
      <c r="F32" s="304"/>
    </row>
    <row r="33" spans="2:6" s="236" customFormat="1" ht="18.75">
      <c r="B33" s="305" t="s">
        <v>676</v>
      </c>
      <c r="C33" s="304" t="s">
        <v>153</v>
      </c>
      <c r="D33" s="304"/>
      <c r="E33" s="304" t="s">
        <v>250</v>
      </c>
      <c r="F33" s="304"/>
    </row>
    <row r="34" spans="2:6" s="63" customFormat="1" ht="27.75">
      <c r="B34" s="65"/>
      <c r="C34" s="64"/>
      <c r="D34" s="64"/>
      <c r="E34" s="64"/>
      <c r="F34" s="64"/>
    </row>
    <row r="35" s="236" customFormat="1" ht="18.75"/>
    <row r="36" s="236" customFormat="1" ht="18.75">
      <c r="E36" s="270"/>
    </row>
  </sheetData>
  <mergeCells count="5">
    <mergeCell ref="A7:E7"/>
    <mergeCell ref="A3:E3"/>
    <mergeCell ref="A4:E4"/>
    <mergeCell ref="A5:E5"/>
    <mergeCell ref="A6:E6"/>
  </mergeCells>
  <printOptions/>
  <pageMargins left="0.27" right="0.33" top="0.44" bottom="0.24" header="0.5" footer="0.5"/>
  <pageSetup horizontalDpi="600" verticalDpi="600" orientation="landscape" paperSize="9" scale="90" r:id="rId1"/>
</worksheet>
</file>

<file path=xl/worksheets/sheet41.xml><?xml version="1.0" encoding="utf-8"?>
<worksheet xmlns="http://schemas.openxmlformats.org/spreadsheetml/2006/main" xmlns:r="http://schemas.openxmlformats.org/officeDocument/2006/relationships">
  <sheetPr>
    <tabColor indexed="33"/>
  </sheetPr>
  <dimension ref="A1:J28"/>
  <sheetViews>
    <sheetView zoomScale="75" zoomScaleNormal="75" workbookViewId="0" topLeftCell="A1">
      <selection activeCell="U41" sqref="U41"/>
    </sheetView>
  </sheetViews>
  <sheetFormatPr defaultColWidth="9.140625" defaultRowHeight="15"/>
  <cols>
    <col min="1" max="1" width="7.00390625" style="0" customWidth="1"/>
    <col min="2" max="2" width="68.00390625" style="0" customWidth="1"/>
    <col min="3" max="3" width="20.28125" style="0" customWidth="1"/>
    <col min="4" max="4" width="25.140625" style="0" customWidth="1"/>
    <col min="5" max="5" width="30.7109375" style="0" customWidth="1"/>
  </cols>
  <sheetData>
    <row r="1" ht="18.75">
      <c r="E1" s="301" t="s">
        <v>388</v>
      </c>
    </row>
    <row r="3" spans="1:5" ht="15" customHeight="1">
      <c r="A3" s="535" t="s">
        <v>358</v>
      </c>
      <c r="B3" s="535"/>
      <c r="C3" s="535"/>
      <c r="D3" s="535"/>
      <c r="E3" s="535"/>
    </row>
    <row r="4" spans="1:10" ht="50.25" customHeight="1">
      <c r="A4" s="486" t="s">
        <v>657</v>
      </c>
      <c r="B4" s="486"/>
      <c r="C4" s="486"/>
      <c r="D4" s="486"/>
      <c r="E4" s="486"/>
      <c r="F4" s="175"/>
      <c r="G4" s="175"/>
      <c r="H4" s="175"/>
      <c r="I4" s="175"/>
      <c r="J4" s="175"/>
    </row>
    <row r="5" spans="1:5" ht="22.5" customHeight="1">
      <c r="A5" s="545" t="s">
        <v>468</v>
      </c>
      <c r="B5" s="545"/>
      <c r="C5" s="545"/>
      <c r="D5" s="545"/>
      <c r="E5" s="545"/>
    </row>
    <row r="6" spans="1:5" s="63" customFormat="1" ht="18.75" customHeight="1">
      <c r="A6" s="528" t="s">
        <v>671</v>
      </c>
      <c r="B6" s="528"/>
      <c r="C6" s="528"/>
      <c r="D6" s="528"/>
      <c r="E6" s="528"/>
    </row>
    <row r="7" spans="1:5" s="63" customFormat="1" ht="24.75" customHeight="1">
      <c r="A7" s="545" t="s">
        <v>377</v>
      </c>
      <c r="B7" s="545"/>
      <c r="C7" s="545"/>
      <c r="D7" s="545"/>
      <c r="E7" s="545"/>
    </row>
    <row r="9" ht="18.75">
      <c r="A9" s="237"/>
    </row>
    <row r="10" spans="1:5" s="93" customFormat="1" ht="37.5">
      <c r="A10" s="239" t="s">
        <v>293</v>
      </c>
      <c r="B10" s="239" t="s">
        <v>292</v>
      </c>
      <c r="C10" s="239" t="s">
        <v>325</v>
      </c>
      <c r="D10" s="239" t="s">
        <v>359</v>
      </c>
      <c r="E10" s="239" t="s">
        <v>360</v>
      </c>
    </row>
    <row r="11" spans="1:5" s="94" customFormat="1" ht="18.75">
      <c r="A11" s="290">
        <v>1</v>
      </c>
      <c r="B11" s="290">
        <v>2</v>
      </c>
      <c r="C11" s="290">
        <v>3</v>
      </c>
      <c r="D11" s="290">
        <v>4</v>
      </c>
      <c r="E11" s="290">
        <v>5</v>
      </c>
    </row>
    <row r="12" spans="1:5" s="21" customFormat="1" ht="18.75">
      <c r="A12" s="86"/>
      <c r="B12" s="246" t="s">
        <v>389</v>
      </c>
      <c r="C12" s="290">
        <v>0</v>
      </c>
      <c r="D12" s="253">
        <v>0</v>
      </c>
      <c r="E12" s="222">
        <f>SUM(E13:E14)</f>
        <v>0</v>
      </c>
    </row>
    <row r="13" spans="1:5" ht="18.75" hidden="1">
      <c r="A13" s="79"/>
      <c r="B13" s="246"/>
      <c r="C13" s="290"/>
      <c r="D13" s="253"/>
      <c r="E13" s="222">
        <f>C13*D13</f>
        <v>0</v>
      </c>
    </row>
    <row r="14" spans="1:5" ht="18.75" hidden="1">
      <c r="A14" s="79"/>
      <c r="B14" s="150"/>
      <c r="C14" s="290"/>
      <c r="D14" s="253"/>
      <c r="E14" s="222">
        <f>C14*D14</f>
        <v>0</v>
      </c>
    </row>
    <row r="15" spans="1:5" s="21" customFormat="1" ht="18.75">
      <c r="A15" s="86"/>
      <c r="B15" s="246" t="s">
        <v>390</v>
      </c>
      <c r="C15" s="290">
        <v>0</v>
      </c>
      <c r="D15" s="253">
        <v>0</v>
      </c>
      <c r="E15" s="222">
        <f>SUM(E16:E17)</f>
        <v>0</v>
      </c>
    </row>
    <row r="16" spans="1:5" ht="18.75" hidden="1">
      <c r="A16" s="79"/>
      <c r="B16" s="246"/>
      <c r="C16" s="290"/>
      <c r="D16" s="253"/>
      <c r="E16" s="222">
        <f>C16*D16</f>
        <v>0</v>
      </c>
    </row>
    <row r="17" spans="1:5" ht="18.75" hidden="1">
      <c r="A17" s="79"/>
      <c r="B17" s="150"/>
      <c r="C17" s="290"/>
      <c r="D17" s="253"/>
      <c r="E17" s="222">
        <f>C17*D17</f>
        <v>0</v>
      </c>
    </row>
    <row r="18" spans="1:5" s="21" customFormat="1" ht="18.75">
      <c r="A18" s="290"/>
      <c r="B18" s="246" t="s">
        <v>391</v>
      </c>
      <c r="C18" s="290"/>
      <c r="D18" s="253"/>
      <c r="E18" s="222"/>
    </row>
    <row r="19" spans="1:5" ht="18.75">
      <c r="A19" s="290">
        <v>1</v>
      </c>
      <c r="B19" s="193" t="s">
        <v>682</v>
      </c>
      <c r="C19" s="290">
        <v>3</v>
      </c>
      <c r="D19" s="253">
        <v>21961.11</v>
      </c>
      <c r="E19" s="222">
        <f>C19*D19</f>
        <v>65883.33</v>
      </c>
    </row>
    <row r="20" spans="1:5" s="21" customFormat="1" ht="18.75">
      <c r="A20" s="86"/>
      <c r="B20" s="245" t="s">
        <v>281</v>
      </c>
      <c r="C20" s="302"/>
      <c r="D20" s="253" t="s">
        <v>280</v>
      </c>
      <c r="E20" s="222">
        <f>SUM(E19:E19)</f>
        <v>65883.33</v>
      </c>
    </row>
    <row r="21" ht="15">
      <c r="E21" s="192"/>
    </row>
    <row r="23" spans="2:6" s="236" customFormat="1" ht="18.75">
      <c r="B23" s="303" t="s">
        <v>677</v>
      </c>
      <c r="C23" s="304" t="s">
        <v>610</v>
      </c>
      <c r="D23" s="304"/>
      <c r="E23" s="265" t="s">
        <v>648</v>
      </c>
      <c r="F23" s="304"/>
    </row>
    <row r="24" spans="2:6" s="236" customFormat="1" ht="16.5" customHeight="1">
      <c r="B24" s="305" t="s">
        <v>678</v>
      </c>
      <c r="C24" s="304" t="s">
        <v>153</v>
      </c>
      <c r="D24" s="304"/>
      <c r="E24" s="304" t="s">
        <v>250</v>
      </c>
      <c r="F24" s="304"/>
    </row>
    <row r="25" spans="2:6" s="236" customFormat="1" ht="16.5" customHeight="1">
      <c r="B25" s="305"/>
      <c r="C25" s="304"/>
      <c r="D25" s="304"/>
      <c r="E25" s="304"/>
      <c r="F25" s="304"/>
    </row>
    <row r="26" spans="2:6" s="236" customFormat="1" ht="18.75">
      <c r="B26" s="303" t="s">
        <v>370</v>
      </c>
      <c r="C26" s="304" t="s">
        <v>610</v>
      </c>
      <c r="D26" s="304"/>
      <c r="E26" s="265" t="s">
        <v>649</v>
      </c>
      <c r="F26" s="304"/>
    </row>
    <row r="27" spans="2:6" s="236" customFormat="1" ht="18.75">
      <c r="B27" s="305" t="s">
        <v>676</v>
      </c>
      <c r="C27" s="304" t="s">
        <v>153</v>
      </c>
      <c r="D27" s="304"/>
      <c r="E27" s="304" t="s">
        <v>250</v>
      </c>
      <c r="F27" s="304"/>
    </row>
    <row r="28" spans="2:6" s="63" customFormat="1" ht="27.75">
      <c r="B28" s="65"/>
      <c r="C28" s="64"/>
      <c r="D28" s="64"/>
      <c r="E28" s="64"/>
      <c r="F28" s="64"/>
    </row>
    <row r="29" s="236" customFormat="1" ht="18.75"/>
    <row r="30" s="236" customFormat="1" ht="18.75"/>
  </sheetData>
  <mergeCells count="5">
    <mergeCell ref="A7:E7"/>
    <mergeCell ref="A3:E3"/>
    <mergeCell ref="A4:E4"/>
    <mergeCell ref="A5:E5"/>
    <mergeCell ref="A6:E6"/>
  </mergeCells>
  <printOptions/>
  <pageMargins left="0.16" right="0.23" top="0.16"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33"/>
    <pageSetUpPr fitToPage="1"/>
  </sheetPr>
  <dimension ref="A1:J98"/>
  <sheetViews>
    <sheetView showZeros="0" zoomScale="75" zoomScaleNormal="75" zoomScalePageLayoutView="0" workbookViewId="0" topLeftCell="A38">
      <selection activeCell="E67" sqref="E67:I67"/>
    </sheetView>
  </sheetViews>
  <sheetFormatPr defaultColWidth="9.140625" defaultRowHeight="15"/>
  <cols>
    <col min="1" max="1" width="37.7109375" style="22" customWidth="1"/>
    <col min="2" max="2" width="9.140625" style="22" customWidth="1"/>
    <col min="3" max="3" width="12.140625" style="22" customWidth="1"/>
    <col min="4" max="4" width="26.28125" style="160" customWidth="1"/>
    <col min="5" max="5" width="22.7109375" style="22" customWidth="1"/>
    <col min="6" max="6" width="23.140625" style="22" customWidth="1"/>
    <col min="7" max="7" width="16.7109375" style="22" customWidth="1"/>
    <col min="8" max="8" width="18.421875" style="22" customWidth="1"/>
    <col min="9" max="9" width="19.140625" style="22" customWidth="1"/>
    <col min="10" max="10" width="14.421875" style="22" customWidth="1"/>
    <col min="11" max="16384" width="9.140625" style="22" customWidth="1"/>
  </cols>
  <sheetData>
    <row r="1" spans="1:10" ht="18.75">
      <c r="A1" s="275"/>
      <c r="D1" s="22"/>
      <c r="J1" s="276" t="s">
        <v>259</v>
      </c>
    </row>
    <row r="2" ht="15">
      <c r="A2" s="277"/>
    </row>
    <row r="3" ht="15">
      <c r="A3" s="278"/>
    </row>
    <row r="4" spans="1:10" ht="18.75">
      <c r="A4" s="354" t="s">
        <v>220</v>
      </c>
      <c r="B4" s="354"/>
      <c r="C4" s="354"/>
      <c r="D4" s="354"/>
      <c r="E4" s="354"/>
      <c r="F4" s="354"/>
      <c r="G4" s="354"/>
      <c r="H4" s="354"/>
      <c r="I4" s="354"/>
      <c r="J4" s="354"/>
    </row>
    <row r="5" spans="1:10" ht="18.75" customHeight="1">
      <c r="A5" s="415" t="s">
        <v>653</v>
      </c>
      <c r="B5" s="415"/>
      <c r="C5" s="415"/>
      <c r="D5" s="415"/>
      <c r="E5" s="415"/>
      <c r="F5" s="415"/>
      <c r="G5" s="415"/>
      <c r="H5" s="415"/>
      <c r="I5" s="415"/>
      <c r="J5" s="415"/>
    </row>
    <row r="6" spans="1:10" ht="18.75">
      <c r="A6" s="279"/>
      <c r="B6" s="279"/>
      <c r="C6" s="279"/>
      <c r="D6" s="279"/>
      <c r="E6" s="280" t="s">
        <v>468</v>
      </c>
      <c r="F6" s="279"/>
      <c r="G6" s="279"/>
      <c r="H6" s="279"/>
      <c r="I6" s="279"/>
      <c r="J6" s="279"/>
    </row>
    <row r="7" spans="1:10" ht="18.75">
      <c r="A7" s="355" t="s">
        <v>108</v>
      </c>
      <c r="B7" s="355"/>
      <c r="C7" s="355"/>
      <c r="D7" s="355"/>
      <c r="E7" s="355"/>
      <c r="F7" s="355"/>
      <c r="G7" s="355"/>
      <c r="H7" s="355"/>
      <c r="I7" s="355"/>
      <c r="J7" s="355"/>
    </row>
    <row r="8" spans="1:6" ht="17.25" customHeight="1">
      <c r="A8" s="278"/>
      <c r="D8" s="414"/>
      <c r="E8" s="414"/>
      <c r="F8" s="414"/>
    </row>
    <row r="9" spans="1:10" ht="18.75">
      <c r="A9" s="356" t="s">
        <v>145</v>
      </c>
      <c r="B9" s="357" t="s">
        <v>178</v>
      </c>
      <c r="C9" s="346" t="s">
        <v>196</v>
      </c>
      <c r="D9" s="349" t="s">
        <v>198</v>
      </c>
      <c r="E9" s="350"/>
      <c r="F9" s="350"/>
      <c r="G9" s="350"/>
      <c r="H9" s="350"/>
      <c r="I9" s="350"/>
      <c r="J9" s="351"/>
    </row>
    <row r="10" spans="1:10" ht="18.75">
      <c r="A10" s="356"/>
      <c r="B10" s="357"/>
      <c r="C10" s="347"/>
      <c r="D10" s="352" t="s">
        <v>219</v>
      </c>
      <c r="E10" s="418" t="s">
        <v>146</v>
      </c>
      <c r="F10" s="419"/>
      <c r="G10" s="419"/>
      <c r="H10" s="419"/>
      <c r="I10" s="419"/>
      <c r="J10" s="420"/>
    </row>
    <row r="11" spans="1:10" ht="15">
      <c r="A11" s="356"/>
      <c r="B11" s="357"/>
      <c r="C11" s="347"/>
      <c r="D11" s="352"/>
      <c r="E11" s="344" t="s">
        <v>197</v>
      </c>
      <c r="F11" s="408" t="s">
        <v>199</v>
      </c>
      <c r="G11" s="344" t="s">
        <v>200</v>
      </c>
      <c r="H11" s="344" t="s">
        <v>201</v>
      </c>
      <c r="I11" s="408" t="s">
        <v>202</v>
      </c>
      <c r="J11" s="409"/>
    </row>
    <row r="12" spans="1:10" ht="15" customHeight="1">
      <c r="A12" s="356"/>
      <c r="B12" s="357"/>
      <c r="C12" s="347"/>
      <c r="D12" s="352"/>
      <c r="E12" s="406"/>
      <c r="F12" s="410"/>
      <c r="G12" s="406"/>
      <c r="H12" s="406"/>
      <c r="I12" s="410"/>
      <c r="J12" s="411"/>
    </row>
    <row r="13" spans="1:10" ht="15" customHeight="1">
      <c r="A13" s="356"/>
      <c r="B13" s="357"/>
      <c r="C13" s="347"/>
      <c r="D13" s="352"/>
      <c r="E13" s="406"/>
      <c r="F13" s="410"/>
      <c r="G13" s="406"/>
      <c r="H13" s="406"/>
      <c r="I13" s="410"/>
      <c r="J13" s="411"/>
    </row>
    <row r="14" spans="1:10" ht="15">
      <c r="A14" s="356"/>
      <c r="B14" s="357"/>
      <c r="C14" s="347"/>
      <c r="D14" s="352"/>
      <c r="E14" s="406"/>
      <c r="F14" s="410"/>
      <c r="G14" s="406"/>
      <c r="H14" s="406"/>
      <c r="I14" s="410"/>
      <c r="J14" s="411"/>
    </row>
    <row r="15" spans="1:10" ht="15">
      <c r="A15" s="356"/>
      <c r="B15" s="357"/>
      <c r="C15" s="347"/>
      <c r="D15" s="352"/>
      <c r="E15" s="406"/>
      <c r="F15" s="410"/>
      <c r="G15" s="406"/>
      <c r="H15" s="406"/>
      <c r="I15" s="410"/>
      <c r="J15" s="411"/>
    </row>
    <row r="16" spans="1:10" ht="15">
      <c r="A16" s="356"/>
      <c r="B16" s="357"/>
      <c r="C16" s="347"/>
      <c r="D16" s="352"/>
      <c r="E16" s="406"/>
      <c r="F16" s="410"/>
      <c r="G16" s="406"/>
      <c r="H16" s="406"/>
      <c r="I16" s="410"/>
      <c r="J16" s="411"/>
    </row>
    <row r="17" spans="1:10" ht="33.75" customHeight="1">
      <c r="A17" s="356"/>
      <c r="B17" s="357"/>
      <c r="C17" s="347"/>
      <c r="D17" s="352"/>
      <c r="E17" s="406"/>
      <c r="F17" s="410"/>
      <c r="G17" s="406"/>
      <c r="H17" s="406"/>
      <c r="I17" s="412"/>
      <c r="J17" s="413"/>
    </row>
    <row r="18" spans="1:10" ht="50.25" customHeight="1">
      <c r="A18" s="356"/>
      <c r="B18" s="357"/>
      <c r="C18" s="348"/>
      <c r="D18" s="352"/>
      <c r="E18" s="407"/>
      <c r="F18" s="412"/>
      <c r="G18" s="407"/>
      <c r="H18" s="407"/>
      <c r="I18" s="28" t="s">
        <v>179</v>
      </c>
      <c r="J18" s="28" t="s">
        <v>180</v>
      </c>
    </row>
    <row r="19" spans="1:10" s="282" customFormat="1" ht="18.75">
      <c r="A19" s="28">
        <v>1</v>
      </c>
      <c r="B19" s="28">
        <v>2</v>
      </c>
      <c r="C19" s="28">
        <v>3</v>
      </c>
      <c r="D19" s="28">
        <v>4</v>
      </c>
      <c r="E19" s="28">
        <v>5</v>
      </c>
      <c r="F19" s="28">
        <v>6</v>
      </c>
      <c r="G19" s="28">
        <v>7</v>
      </c>
      <c r="H19" s="28">
        <v>8</v>
      </c>
      <c r="I19" s="28">
        <v>9</v>
      </c>
      <c r="J19" s="28">
        <v>10</v>
      </c>
    </row>
    <row r="20" spans="1:10" s="160" customFormat="1" ht="37.5">
      <c r="A20" s="27" t="s">
        <v>203</v>
      </c>
      <c r="B20" s="283" t="s">
        <v>205</v>
      </c>
      <c r="C20" s="281" t="s">
        <v>182</v>
      </c>
      <c r="D20" s="231">
        <v>0</v>
      </c>
      <c r="E20" s="231">
        <v>0</v>
      </c>
      <c r="F20" s="231">
        <v>0</v>
      </c>
      <c r="G20" s="231"/>
      <c r="H20" s="231"/>
      <c r="I20" s="231"/>
      <c r="J20" s="231"/>
    </row>
    <row r="21" spans="1:10" ht="42" customHeight="1">
      <c r="A21" s="27" t="s">
        <v>208</v>
      </c>
      <c r="B21" s="281">
        <v>100</v>
      </c>
      <c r="C21" s="281" t="s">
        <v>185</v>
      </c>
      <c r="D21" s="231">
        <f>SUM(D22:D36)</f>
        <v>567398899.5900002</v>
      </c>
      <c r="E21" s="231">
        <f aca="true" t="shared" si="0" ref="E21:J21">SUM(E22:E36)</f>
        <v>547543200</v>
      </c>
      <c r="F21" s="231">
        <f t="shared" si="0"/>
        <v>10600</v>
      </c>
      <c r="G21" s="231">
        <f t="shared" si="0"/>
        <v>0</v>
      </c>
      <c r="H21" s="231">
        <f t="shared" si="0"/>
        <v>18418508.44</v>
      </c>
      <c r="I21" s="231">
        <f t="shared" si="0"/>
        <v>1426591.1500000001</v>
      </c>
      <c r="J21" s="231">
        <f t="shared" si="0"/>
        <v>0</v>
      </c>
    </row>
    <row r="22" spans="1:10" ht="56.25" hidden="1">
      <c r="A22" s="30" t="s">
        <v>183</v>
      </c>
      <c r="B22" s="284" t="s">
        <v>206</v>
      </c>
      <c r="C22" s="28">
        <v>180</v>
      </c>
      <c r="D22" s="231">
        <f aca="true" t="shared" si="1" ref="D22:D36">SUM(E22:I22)</f>
        <v>0</v>
      </c>
      <c r="E22" s="232"/>
      <c r="F22" s="232"/>
      <c r="G22" s="232"/>
      <c r="H22" s="232"/>
      <c r="I22" s="232"/>
      <c r="J22" s="232"/>
    </row>
    <row r="23" spans="1:10" ht="112.5" hidden="1">
      <c r="A23" s="30" t="s">
        <v>184</v>
      </c>
      <c r="B23" s="284" t="s">
        <v>207</v>
      </c>
      <c r="C23" s="28">
        <v>130</v>
      </c>
      <c r="D23" s="231">
        <f t="shared" si="1"/>
        <v>0</v>
      </c>
      <c r="E23" s="232"/>
      <c r="F23" s="232"/>
      <c r="G23" s="232"/>
      <c r="H23" s="232"/>
      <c r="I23" s="232"/>
      <c r="J23" s="232"/>
    </row>
    <row r="24" spans="1:10" ht="18.75" hidden="1">
      <c r="A24" s="30" t="s">
        <v>430</v>
      </c>
      <c r="B24" s="28">
        <v>110</v>
      </c>
      <c r="C24" s="28">
        <v>120</v>
      </c>
      <c r="D24" s="231">
        <f t="shared" si="1"/>
        <v>0</v>
      </c>
      <c r="E24" s="285" t="s">
        <v>185</v>
      </c>
      <c r="F24" s="285" t="s">
        <v>185</v>
      </c>
      <c r="G24" s="285" t="s">
        <v>185</v>
      </c>
      <c r="H24" s="285" t="s">
        <v>185</v>
      </c>
      <c r="I24" s="285"/>
      <c r="J24" s="285" t="s">
        <v>185</v>
      </c>
    </row>
    <row r="25" spans="1:10" ht="93.75">
      <c r="A25" s="32" t="s">
        <v>209</v>
      </c>
      <c r="B25" s="28">
        <v>111</v>
      </c>
      <c r="C25" s="28">
        <v>120</v>
      </c>
      <c r="D25" s="231">
        <f t="shared" si="1"/>
        <v>51920.48000000001</v>
      </c>
      <c r="E25" s="285"/>
      <c r="F25" s="285"/>
      <c r="G25" s="285"/>
      <c r="H25" s="285"/>
      <c r="I25" s="232">
        <f>76582.71-24662.23</f>
        <v>51920.48000000001</v>
      </c>
      <c r="J25" s="285"/>
    </row>
    <row r="26" spans="1:10" ht="18.75" hidden="1">
      <c r="A26" s="32"/>
      <c r="B26" s="286"/>
      <c r="C26" s="286"/>
      <c r="D26" s="231">
        <f t="shared" si="1"/>
        <v>0</v>
      </c>
      <c r="E26" s="285"/>
      <c r="F26" s="285"/>
      <c r="G26" s="285"/>
      <c r="H26" s="285"/>
      <c r="I26" s="232"/>
      <c r="J26" s="285"/>
    </row>
    <row r="27" spans="1:10" ht="45.75" customHeight="1">
      <c r="A27" s="30" t="s">
        <v>210</v>
      </c>
      <c r="B27" s="28">
        <v>120</v>
      </c>
      <c r="C27" s="28">
        <v>130</v>
      </c>
      <c r="D27" s="231">
        <f t="shared" si="1"/>
        <v>567320620.2900001</v>
      </c>
      <c r="E27" s="232">
        <v>547543200</v>
      </c>
      <c r="F27" s="285" t="s">
        <v>185</v>
      </c>
      <c r="G27" s="285" t="s">
        <v>185</v>
      </c>
      <c r="H27" s="232">
        <v>18418508.44</v>
      </c>
      <c r="I27" s="232">
        <v>1358911.85</v>
      </c>
      <c r="J27" s="285"/>
    </row>
    <row r="28" spans="1:10" ht="56.25">
      <c r="A28" s="30" t="s">
        <v>211</v>
      </c>
      <c r="B28" s="28">
        <v>130</v>
      </c>
      <c r="C28" s="28">
        <v>140</v>
      </c>
      <c r="D28" s="231">
        <f t="shared" si="1"/>
        <v>0</v>
      </c>
      <c r="E28" s="285" t="s">
        <v>185</v>
      </c>
      <c r="F28" s="285" t="s">
        <v>185</v>
      </c>
      <c r="G28" s="285" t="s">
        <v>185</v>
      </c>
      <c r="H28" s="285" t="s">
        <v>185</v>
      </c>
      <c r="I28" s="232">
        <v>0</v>
      </c>
      <c r="J28" s="285" t="s">
        <v>185</v>
      </c>
    </row>
    <row r="29" spans="1:10" ht="99" customHeight="1" hidden="1">
      <c r="A29" s="30" t="s">
        <v>212</v>
      </c>
      <c r="B29" s="28">
        <v>140</v>
      </c>
      <c r="C29" s="28">
        <v>150</v>
      </c>
      <c r="D29" s="231">
        <f t="shared" si="1"/>
        <v>0</v>
      </c>
      <c r="E29" s="285" t="s">
        <v>185</v>
      </c>
      <c r="F29" s="285" t="s">
        <v>185</v>
      </c>
      <c r="G29" s="285" t="s">
        <v>185</v>
      </c>
      <c r="H29" s="285" t="s">
        <v>185</v>
      </c>
      <c r="I29" s="232"/>
      <c r="J29" s="285" t="s">
        <v>185</v>
      </c>
    </row>
    <row r="30" spans="1:10" ht="47.25" customHeight="1">
      <c r="A30" s="30" t="s">
        <v>213</v>
      </c>
      <c r="B30" s="28">
        <v>150</v>
      </c>
      <c r="C30" s="28">
        <v>180</v>
      </c>
      <c r="D30" s="231">
        <f t="shared" si="1"/>
        <v>10600</v>
      </c>
      <c r="E30" s="285" t="s">
        <v>185</v>
      </c>
      <c r="F30" s="232">
        <v>10600</v>
      </c>
      <c r="G30" s="285"/>
      <c r="H30" s="285" t="s">
        <v>185</v>
      </c>
      <c r="I30" s="285" t="s">
        <v>185</v>
      </c>
      <c r="J30" s="285" t="s">
        <v>185</v>
      </c>
    </row>
    <row r="31" spans="1:10" ht="18.75" hidden="1">
      <c r="A31" s="30" t="s">
        <v>214</v>
      </c>
      <c r="B31" s="28">
        <v>160</v>
      </c>
      <c r="C31" s="28">
        <v>180</v>
      </c>
      <c r="D31" s="231">
        <f t="shared" si="1"/>
        <v>0</v>
      </c>
      <c r="E31" s="285" t="s">
        <v>185</v>
      </c>
      <c r="F31" s="285" t="s">
        <v>185</v>
      </c>
      <c r="G31" s="285" t="s">
        <v>185</v>
      </c>
      <c r="H31" s="285" t="s">
        <v>185</v>
      </c>
      <c r="I31" s="285"/>
      <c r="J31" s="285"/>
    </row>
    <row r="32" spans="1:10" ht="37.5" hidden="1">
      <c r="A32" s="30" t="s">
        <v>215</v>
      </c>
      <c r="B32" s="28">
        <v>180</v>
      </c>
      <c r="C32" s="28" t="s">
        <v>185</v>
      </c>
      <c r="D32" s="231">
        <f t="shared" si="1"/>
        <v>0</v>
      </c>
      <c r="E32" s="285" t="s">
        <v>185</v>
      </c>
      <c r="F32" s="285" t="s">
        <v>185</v>
      </c>
      <c r="G32" s="285" t="s">
        <v>185</v>
      </c>
      <c r="H32" s="285" t="s">
        <v>185</v>
      </c>
      <c r="I32" s="285"/>
      <c r="J32" s="285" t="s">
        <v>185</v>
      </c>
    </row>
    <row r="33" spans="1:10" ht="37.5" hidden="1">
      <c r="A33" s="32" t="s">
        <v>216</v>
      </c>
      <c r="B33" s="28">
        <v>181</v>
      </c>
      <c r="C33" s="28">
        <v>410</v>
      </c>
      <c r="D33" s="231">
        <f t="shared" si="1"/>
        <v>0</v>
      </c>
      <c r="E33" s="285"/>
      <c r="F33" s="285"/>
      <c r="G33" s="285"/>
      <c r="H33" s="285"/>
      <c r="I33" s="285"/>
      <c r="J33" s="285"/>
    </row>
    <row r="34" spans="1:10" ht="37.5" hidden="1">
      <c r="A34" s="32" t="s">
        <v>217</v>
      </c>
      <c r="B34" s="28">
        <v>182</v>
      </c>
      <c r="C34" s="28">
        <v>420</v>
      </c>
      <c r="D34" s="231">
        <f t="shared" si="1"/>
        <v>0</v>
      </c>
      <c r="E34" s="285"/>
      <c r="F34" s="285"/>
      <c r="G34" s="285"/>
      <c r="H34" s="285"/>
      <c r="I34" s="285"/>
      <c r="J34" s="285"/>
    </row>
    <row r="35" spans="1:10" ht="37.5">
      <c r="A35" s="32" t="s">
        <v>218</v>
      </c>
      <c r="B35" s="28">
        <v>183</v>
      </c>
      <c r="C35" s="28">
        <v>440</v>
      </c>
      <c r="D35" s="231">
        <f t="shared" si="1"/>
        <v>15758.82</v>
      </c>
      <c r="E35" s="285"/>
      <c r="F35" s="285"/>
      <c r="G35" s="285"/>
      <c r="H35" s="285"/>
      <c r="I35" s="232">
        <f>21669.38-5910.56</f>
        <v>15758.82</v>
      </c>
      <c r="J35" s="285"/>
    </row>
    <row r="36" spans="1:10" ht="18.75" hidden="1">
      <c r="A36" s="30"/>
      <c r="B36" s="28"/>
      <c r="C36" s="28"/>
      <c r="D36" s="231">
        <f t="shared" si="1"/>
        <v>0</v>
      </c>
      <c r="E36" s="285"/>
      <c r="F36" s="285"/>
      <c r="G36" s="285"/>
      <c r="H36" s="285"/>
      <c r="I36" s="285"/>
      <c r="J36" s="285"/>
    </row>
    <row r="37" spans="1:10" ht="37.5">
      <c r="A37" s="27" t="s">
        <v>186</v>
      </c>
      <c r="B37" s="28">
        <v>200</v>
      </c>
      <c r="C37" s="28" t="s">
        <v>185</v>
      </c>
      <c r="D37" s="231">
        <f>D38+D45+D52++D61+D63+D68+D69+D70</f>
        <v>567398899.59</v>
      </c>
      <c r="E37" s="231">
        <f aca="true" t="shared" si="2" ref="E37:J37">E38+E45+E52++E61+E63+E68+E69+E70</f>
        <v>547543200</v>
      </c>
      <c r="F37" s="231">
        <f t="shared" si="2"/>
        <v>10600</v>
      </c>
      <c r="G37" s="231">
        <f t="shared" si="2"/>
        <v>0</v>
      </c>
      <c r="H37" s="231">
        <f t="shared" si="2"/>
        <v>18418508.44</v>
      </c>
      <c r="I37" s="231">
        <f t="shared" si="2"/>
        <v>1426591.15</v>
      </c>
      <c r="J37" s="231">
        <f t="shared" si="2"/>
        <v>0</v>
      </c>
    </row>
    <row r="38" spans="1:10" ht="37.5">
      <c r="A38" s="30" t="s">
        <v>431</v>
      </c>
      <c r="B38" s="28">
        <v>210</v>
      </c>
      <c r="C38" s="28">
        <v>100</v>
      </c>
      <c r="D38" s="231">
        <f>D39+D41+D42</f>
        <v>403496672</v>
      </c>
      <c r="E38" s="232">
        <f aca="true" t="shared" si="3" ref="E38:J38">E39+E41+E42</f>
        <v>402810513</v>
      </c>
      <c r="F38" s="232">
        <f t="shared" si="3"/>
        <v>0</v>
      </c>
      <c r="G38" s="232">
        <f t="shared" si="3"/>
        <v>0</v>
      </c>
      <c r="H38" s="232">
        <f t="shared" si="3"/>
        <v>0</v>
      </c>
      <c r="I38" s="232">
        <f t="shared" si="3"/>
        <v>686159</v>
      </c>
      <c r="J38" s="232">
        <f t="shared" si="3"/>
        <v>0</v>
      </c>
    </row>
    <row r="39" spans="1:10" ht="56.25">
      <c r="A39" s="30" t="s">
        <v>432</v>
      </c>
      <c r="B39" s="28">
        <v>211</v>
      </c>
      <c r="C39" s="28">
        <v>111.119</v>
      </c>
      <c r="D39" s="231">
        <f>D40+D43</f>
        <v>403406672</v>
      </c>
      <c r="E39" s="232">
        <f aca="true" t="shared" si="4" ref="E39:J39">E40+E43</f>
        <v>402720513</v>
      </c>
      <c r="F39" s="232">
        <f t="shared" si="4"/>
        <v>0</v>
      </c>
      <c r="G39" s="232">
        <f t="shared" si="4"/>
        <v>0</v>
      </c>
      <c r="H39" s="232">
        <f t="shared" si="4"/>
        <v>0</v>
      </c>
      <c r="I39" s="232">
        <f t="shared" si="4"/>
        <v>686159</v>
      </c>
      <c r="J39" s="232">
        <f t="shared" si="4"/>
        <v>0</v>
      </c>
    </row>
    <row r="40" spans="1:10" ht="42.75" customHeight="1">
      <c r="A40" s="30" t="s">
        <v>433</v>
      </c>
      <c r="B40" s="28">
        <v>212</v>
      </c>
      <c r="C40" s="28">
        <v>111</v>
      </c>
      <c r="D40" s="231">
        <f>SUM(E40:I40)</f>
        <v>309377306</v>
      </c>
      <c r="E40" s="232">
        <v>308850302</v>
      </c>
      <c r="F40" s="232"/>
      <c r="G40" s="232"/>
      <c r="H40" s="232"/>
      <c r="I40" s="232">
        <v>527004</v>
      </c>
      <c r="J40" s="232"/>
    </row>
    <row r="41" spans="1:10" ht="56.25">
      <c r="A41" s="32" t="s">
        <v>434</v>
      </c>
      <c r="B41" s="28">
        <v>213</v>
      </c>
      <c r="C41" s="28">
        <v>112</v>
      </c>
      <c r="D41" s="231">
        <f>SUM(E41:I41)</f>
        <v>90000</v>
      </c>
      <c r="E41" s="232">
        <v>90000</v>
      </c>
      <c r="F41" s="232"/>
      <c r="G41" s="232"/>
      <c r="H41" s="232"/>
      <c r="I41" s="232">
        <v>0</v>
      </c>
      <c r="J41" s="232"/>
    </row>
    <row r="42" spans="1:10" ht="141" customHeight="1" hidden="1">
      <c r="A42" s="30" t="s">
        <v>435</v>
      </c>
      <c r="B42" s="28">
        <v>214</v>
      </c>
      <c r="C42" s="28">
        <v>113</v>
      </c>
      <c r="D42" s="231">
        <f>SUM(E42:I42)</f>
        <v>0</v>
      </c>
      <c r="E42" s="232"/>
      <c r="F42" s="232"/>
      <c r="G42" s="232"/>
      <c r="H42" s="232"/>
      <c r="I42" s="232"/>
      <c r="J42" s="232"/>
    </row>
    <row r="43" spans="1:10" ht="93.75">
      <c r="A43" s="30" t="s">
        <v>436</v>
      </c>
      <c r="B43" s="28">
        <v>215</v>
      </c>
      <c r="C43" s="28">
        <v>119</v>
      </c>
      <c r="D43" s="231">
        <f>SUM(E43:I43)</f>
        <v>94029366</v>
      </c>
      <c r="E43" s="232">
        <v>93870211</v>
      </c>
      <c r="F43" s="232"/>
      <c r="G43" s="232"/>
      <c r="H43" s="232"/>
      <c r="I43" s="232">
        <v>159155</v>
      </c>
      <c r="J43" s="232"/>
    </row>
    <row r="44" spans="1:10" ht="18.75" hidden="1">
      <c r="A44" s="30"/>
      <c r="B44" s="28"/>
      <c r="C44" s="28"/>
      <c r="D44" s="231">
        <f>SUM(E44:I44)</f>
        <v>0</v>
      </c>
      <c r="E44" s="232"/>
      <c r="F44" s="232"/>
      <c r="G44" s="232"/>
      <c r="H44" s="232"/>
      <c r="I44" s="232"/>
      <c r="J44" s="232"/>
    </row>
    <row r="45" spans="1:10" ht="37.5" hidden="1">
      <c r="A45" s="30" t="s">
        <v>437</v>
      </c>
      <c r="B45" s="28">
        <v>220</v>
      </c>
      <c r="C45" s="28">
        <v>300</v>
      </c>
      <c r="D45" s="231">
        <f>D46+D48+D49+D50</f>
        <v>0</v>
      </c>
      <c r="E45" s="232">
        <f aca="true" t="shared" si="5" ref="E45:J45">E46+E48+E49+E50</f>
        <v>0</v>
      </c>
      <c r="F45" s="232">
        <f t="shared" si="5"/>
        <v>0</v>
      </c>
      <c r="G45" s="232">
        <f t="shared" si="5"/>
        <v>0</v>
      </c>
      <c r="H45" s="232">
        <f t="shared" si="5"/>
        <v>0</v>
      </c>
      <c r="I45" s="232">
        <f t="shared" si="5"/>
        <v>0</v>
      </c>
      <c r="J45" s="232">
        <f t="shared" si="5"/>
        <v>0</v>
      </c>
    </row>
    <row r="46" spans="1:10" ht="75" hidden="1">
      <c r="A46" s="30" t="s">
        <v>438</v>
      </c>
      <c r="B46" s="28">
        <v>221</v>
      </c>
      <c r="C46" s="28">
        <v>320</v>
      </c>
      <c r="D46" s="231">
        <f>D47</f>
        <v>0</v>
      </c>
      <c r="E46" s="232">
        <f aca="true" t="shared" si="6" ref="E46:J46">E47</f>
        <v>0</v>
      </c>
      <c r="F46" s="232">
        <f t="shared" si="6"/>
        <v>0</v>
      </c>
      <c r="G46" s="232">
        <f t="shared" si="6"/>
        <v>0</v>
      </c>
      <c r="H46" s="232">
        <f t="shared" si="6"/>
        <v>0</v>
      </c>
      <c r="I46" s="232">
        <f t="shared" si="6"/>
        <v>0</v>
      </c>
      <c r="J46" s="232">
        <f t="shared" si="6"/>
        <v>0</v>
      </c>
    </row>
    <row r="47" spans="1:10" ht="75" hidden="1">
      <c r="A47" s="30" t="s">
        <v>439</v>
      </c>
      <c r="B47" s="28">
        <v>222</v>
      </c>
      <c r="C47" s="28">
        <v>321</v>
      </c>
      <c r="D47" s="231">
        <f>SUM(E47:I47)</f>
        <v>0</v>
      </c>
      <c r="E47" s="232"/>
      <c r="F47" s="232"/>
      <c r="G47" s="232"/>
      <c r="H47" s="232"/>
      <c r="I47" s="232"/>
      <c r="J47" s="232"/>
    </row>
    <row r="48" spans="1:10" ht="18.75" hidden="1">
      <c r="A48" s="30" t="s">
        <v>440</v>
      </c>
      <c r="B48" s="28">
        <v>223</v>
      </c>
      <c r="C48" s="28">
        <v>340</v>
      </c>
      <c r="D48" s="231">
        <f>SUM(E48:I48)</f>
        <v>0</v>
      </c>
      <c r="E48" s="232"/>
      <c r="F48" s="232"/>
      <c r="G48" s="232"/>
      <c r="H48" s="232"/>
      <c r="I48" s="232"/>
      <c r="J48" s="232"/>
    </row>
    <row r="49" spans="1:10" ht="18.75" hidden="1">
      <c r="A49" s="30" t="s">
        <v>441</v>
      </c>
      <c r="B49" s="28">
        <v>224</v>
      </c>
      <c r="C49" s="28">
        <v>350</v>
      </c>
      <c r="D49" s="231">
        <f>SUM(E49:I49)</f>
        <v>0</v>
      </c>
      <c r="E49" s="232"/>
      <c r="F49" s="232"/>
      <c r="G49" s="232"/>
      <c r="H49" s="232"/>
      <c r="I49" s="232"/>
      <c r="J49" s="232"/>
    </row>
    <row r="50" spans="1:10" ht="18.75" hidden="1">
      <c r="A50" s="30" t="s">
        <v>442</v>
      </c>
      <c r="B50" s="28">
        <v>225</v>
      </c>
      <c r="C50" s="28">
        <v>360</v>
      </c>
      <c r="D50" s="231">
        <f>SUM(E50:I50)</f>
        <v>0</v>
      </c>
      <c r="E50" s="232"/>
      <c r="F50" s="232"/>
      <c r="G50" s="232"/>
      <c r="H50" s="232"/>
      <c r="I50" s="232"/>
      <c r="J50" s="232"/>
    </row>
    <row r="51" spans="1:10" ht="18.75" hidden="1">
      <c r="A51" s="32"/>
      <c r="B51" s="28"/>
      <c r="C51" s="28"/>
      <c r="D51" s="231">
        <f>SUM(E51:I51)</f>
        <v>0</v>
      </c>
      <c r="E51" s="232"/>
      <c r="F51" s="232"/>
      <c r="G51" s="232"/>
      <c r="H51" s="232"/>
      <c r="I51" s="232"/>
      <c r="J51" s="232"/>
    </row>
    <row r="52" spans="1:10" ht="37.5">
      <c r="A52" s="30" t="s">
        <v>443</v>
      </c>
      <c r="B52" s="28">
        <v>226</v>
      </c>
      <c r="C52" s="28">
        <v>800</v>
      </c>
      <c r="D52" s="231">
        <f>D53+D55+D59</f>
        <v>9002000</v>
      </c>
      <c r="E52" s="232">
        <f aca="true" t="shared" si="7" ref="E52:J52">E53+E55+E59</f>
        <v>9000000</v>
      </c>
      <c r="F52" s="232">
        <f t="shared" si="7"/>
        <v>0</v>
      </c>
      <c r="G52" s="232">
        <f t="shared" si="7"/>
        <v>0</v>
      </c>
      <c r="H52" s="232">
        <f t="shared" si="7"/>
        <v>0</v>
      </c>
      <c r="I52" s="232">
        <f t="shared" si="7"/>
        <v>2000</v>
      </c>
      <c r="J52" s="232">
        <f t="shared" si="7"/>
        <v>0</v>
      </c>
    </row>
    <row r="53" spans="1:10" ht="112.5" hidden="1">
      <c r="A53" s="32" t="s">
        <v>187</v>
      </c>
      <c r="B53" s="28">
        <v>227</v>
      </c>
      <c r="C53" s="28">
        <v>831</v>
      </c>
      <c r="D53" s="231">
        <f>SUM(E53:I53)</f>
        <v>0</v>
      </c>
      <c r="E53" s="232"/>
      <c r="F53" s="232"/>
      <c r="G53" s="232"/>
      <c r="H53" s="232"/>
      <c r="I53" s="232"/>
      <c r="J53" s="232"/>
    </row>
    <row r="54" spans="1:10" ht="18.75" hidden="1">
      <c r="A54" s="30"/>
      <c r="B54" s="28"/>
      <c r="C54" s="28"/>
      <c r="D54" s="231">
        <f>SUM(E54:I54)</f>
        <v>0</v>
      </c>
      <c r="E54" s="232"/>
      <c r="F54" s="232"/>
      <c r="G54" s="232"/>
      <c r="H54" s="232"/>
      <c r="I54" s="232"/>
      <c r="J54" s="232"/>
    </row>
    <row r="55" spans="1:10" ht="50.25" customHeight="1">
      <c r="A55" s="30" t="s">
        <v>444</v>
      </c>
      <c r="B55" s="28">
        <v>230</v>
      </c>
      <c r="C55" s="28">
        <v>850</v>
      </c>
      <c r="D55" s="231">
        <f>SUM(D56:D58)</f>
        <v>9002000</v>
      </c>
      <c r="E55" s="232">
        <f aca="true" t="shared" si="8" ref="E55:J55">SUM(E56:E58)</f>
        <v>9000000</v>
      </c>
      <c r="F55" s="232">
        <f t="shared" si="8"/>
        <v>0</v>
      </c>
      <c r="G55" s="232">
        <f t="shared" si="8"/>
        <v>0</v>
      </c>
      <c r="H55" s="232">
        <f t="shared" si="8"/>
        <v>0</v>
      </c>
      <c r="I55" s="232">
        <f t="shared" si="8"/>
        <v>2000</v>
      </c>
      <c r="J55" s="232">
        <f t="shared" si="8"/>
        <v>0</v>
      </c>
    </row>
    <row r="56" spans="1:10" ht="45.75" customHeight="1">
      <c r="A56" s="30" t="s">
        <v>445</v>
      </c>
      <c r="B56" s="28">
        <v>231</v>
      </c>
      <c r="C56" s="28">
        <v>851</v>
      </c>
      <c r="D56" s="231">
        <f aca="true" t="shared" si="9" ref="D56:D87">SUM(E56:I56)</f>
        <v>8873055.61</v>
      </c>
      <c r="E56" s="232">
        <f>'290им бюджет'!E15+'290з бюджет'!E12</f>
        <v>8871055.61</v>
      </c>
      <c r="F56" s="232"/>
      <c r="G56" s="232"/>
      <c r="H56" s="232"/>
      <c r="I56" s="232">
        <v>2000</v>
      </c>
      <c r="J56" s="232"/>
    </row>
    <row r="57" spans="1:10" ht="46.5" customHeight="1">
      <c r="A57" s="30" t="s">
        <v>446</v>
      </c>
      <c r="B57" s="28">
        <v>232</v>
      </c>
      <c r="C57" s="28">
        <v>852</v>
      </c>
      <c r="D57" s="231">
        <f t="shared" si="9"/>
        <v>128944.39</v>
      </c>
      <c r="E57" s="232">
        <f>'290тр'!F41</f>
        <v>128944.39</v>
      </c>
      <c r="F57" s="232"/>
      <c r="G57" s="232"/>
      <c r="H57" s="232"/>
      <c r="I57" s="232"/>
      <c r="J57" s="232"/>
    </row>
    <row r="58" spans="1:10" ht="18.75" hidden="1">
      <c r="A58" s="30" t="s">
        <v>447</v>
      </c>
      <c r="B58" s="28">
        <v>233</v>
      </c>
      <c r="C58" s="28">
        <v>853</v>
      </c>
      <c r="D58" s="231">
        <f t="shared" si="9"/>
        <v>0</v>
      </c>
      <c r="E58" s="232"/>
      <c r="F58" s="232"/>
      <c r="G58" s="232"/>
      <c r="H58" s="232"/>
      <c r="I58" s="232"/>
      <c r="J58" s="232"/>
    </row>
    <row r="59" spans="1:10" ht="75" hidden="1">
      <c r="A59" s="30" t="s">
        <v>188</v>
      </c>
      <c r="B59" s="28">
        <v>234</v>
      </c>
      <c r="C59" s="28">
        <v>860</v>
      </c>
      <c r="D59" s="231">
        <f t="shared" si="9"/>
        <v>0</v>
      </c>
      <c r="E59" s="232"/>
      <c r="F59" s="232"/>
      <c r="G59" s="232"/>
      <c r="H59" s="232"/>
      <c r="I59" s="232"/>
      <c r="J59" s="232"/>
    </row>
    <row r="60" spans="1:10" ht="18.75" hidden="1">
      <c r="A60" s="30"/>
      <c r="B60" s="28"/>
      <c r="C60" s="28"/>
      <c r="D60" s="231">
        <f t="shared" si="9"/>
        <v>0</v>
      </c>
      <c r="E60" s="232"/>
      <c r="F60" s="232"/>
      <c r="G60" s="232"/>
      <c r="H60" s="232"/>
      <c r="I60" s="232"/>
      <c r="J60" s="232"/>
    </row>
    <row r="61" spans="1:10" ht="33.75" customHeight="1" hidden="1">
      <c r="A61" s="30" t="s">
        <v>448</v>
      </c>
      <c r="B61" s="28">
        <v>240</v>
      </c>
      <c r="C61" s="28">
        <v>600</v>
      </c>
      <c r="D61" s="231">
        <f t="shared" si="9"/>
        <v>0</v>
      </c>
      <c r="E61" s="232"/>
      <c r="F61" s="232"/>
      <c r="G61" s="232"/>
      <c r="H61" s="232"/>
      <c r="I61" s="232"/>
      <c r="J61" s="232"/>
    </row>
    <row r="62" spans="1:10" ht="18.75" hidden="1">
      <c r="A62" s="30"/>
      <c r="B62" s="28"/>
      <c r="C62" s="28"/>
      <c r="D62" s="231">
        <f t="shared" si="9"/>
        <v>0</v>
      </c>
      <c r="E62" s="232"/>
      <c r="F62" s="232"/>
      <c r="G62" s="232"/>
      <c r="H62" s="232"/>
      <c r="I62" s="232"/>
      <c r="J62" s="232"/>
    </row>
    <row r="63" spans="1:10" ht="75" hidden="1">
      <c r="A63" s="30" t="s">
        <v>189</v>
      </c>
      <c r="B63" s="28">
        <v>241</v>
      </c>
      <c r="C63" s="28">
        <v>400</v>
      </c>
      <c r="D63" s="231">
        <f>SUM(D64:D65)</f>
        <v>0</v>
      </c>
      <c r="E63" s="232">
        <f aca="true" t="shared" si="10" ref="E63:J63">SUM(E64:E65)</f>
        <v>0</v>
      </c>
      <c r="F63" s="232">
        <f t="shared" si="10"/>
        <v>0</v>
      </c>
      <c r="G63" s="232">
        <f t="shared" si="10"/>
        <v>0</v>
      </c>
      <c r="H63" s="232">
        <f t="shared" si="10"/>
        <v>0</v>
      </c>
      <c r="I63" s="232">
        <f t="shared" si="10"/>
        <v>0</v>
      </c>
      <c r="J63" s="232">
        <f t="shared" si="10"/>
        <v>0</v>
      </c>
    </row>
    <row r="64" spans="1:10" ht="112.5" customHeight="1" hidden="1">
      <c r="A64" s="32" t="s">
        <v>449</v>
      </c>
      <c r="B64" s="28">
        <v>242</v>
      </c>
      <c r="C64" s="28">
        <v>416</v>
      </c>
      <c r="D64" s="231">
        <f t="shared" si="9"/>
        <v>0</v>
      </c>
      <c r="E64" s="232"/>
      <c r="F64" s="232"/>
      <c r="G64" s="232"/>
      <c r="H64" s="232"/>
      <c r="I64" s="232"/>
      <c r="J64" s="232"/>
    </row>
    <row r="65" spans="1:10" ht="112.5" hidden="1">
      <c r="A65" s="30" t="s">
        <v>450</v>
      </c>
      <c r="B65" s="28">
        <v>243</v>
      </c>
      <c r="C65" s="28">
        <v>417</v>
      </c>
      <c r="D65" s="231">
        <f t="shared" si="9"/>
        <v>0</v>
      </c>
      <c r="E65" s="232"/>
      <c r="F65" s="232"/>
      <c r="G65" s="232"/>
      <c r="H65" s="232"/>
      <c r="I65" s="232"/>
      <c r="J65" s="232"/>
    </row>
    <row r="66" spans="1:10" ht="18.75" hidden="1">
      <c r="A66" s="30"/>
      <c r="B66" s="28"/>
      <c r="C66" s="28"/>
      <c r="D66" s="231">
        <f t="shared" si="9"/>
        <v>0</v>
      </c>
      <c r="E66" s="232"/>
      <c r="F66" s="232"/>
      <c r="G66" s="232"/>
      <c r="H66" s="232"/>
      <c r="I66" s="232"/>
      <c r="J66" s="232"/>
    </row>
    <row r="67" spans="1:10" ht="44.25" customHeight="1">
      <c r="A67" s="30" t="s">
        <v>451</v>
      </c>
      <c r="B67" s="28">
        <v>260</v>
      </c>
      <c r="C67" s="28" t="s">
        <v>185</v>
      </c>
      <c r="D67" s="231">
        <f t="shared" si="9"/>
        <v>154900227.59</v>
      </c>
      <c r="E67" s="232">
        <f>E70</f>
        <v>135732687</v>
      </c>
      <c r="F67" s="232">
        <f>F70</f>
        <v>10600</v>
      </c>
      <c r="G67" s="232">
        <f>G70</f>
        <v>0</v>
      </c>
      <c r="H67" s="232">
        <f>H70</f>
        <v>18418508.44</v>
      </c>
      <c r="I67" s="232">
        <f>I70</f>
        <v>738432.15</v>
      </c>
      <c r="J67" s="232"/>
    </row>
    <row r="68" spans="1:10" ht="56.25" hidden="1">
      <c r="A68" s="30" t="s">
        <v>452</v>
      </c>
      <c r="B68" s="28">
        <v>261</v>
      </c>
      <c r="C68" s="28">
        <v>241</v>
      </c>
      <c r="D68" s="231">
        <f t="shared" si="9"/>
        <v>0</v>
      </c>
      <c r="E68" s="232"/>
      <c r="F68" s="232"/>
      <c r="G68" s="232"/>
      <c r="H68" s="232"/>
      <c r="I68" s="232"/>
      <c r="J68" s="232"/>
    </row>
    <row r="69" spans="1:10" ht="75" customHeight="1" hidden="1">
      <c r="A69" s="30" t="s">
        <v>453</v>
      </c>
      <c r="B69" s="28">
        <v>262</v>
      </c>
      <c r="C69" s="28">
        <v>243</v>
      </c>
      <c r="D69" s="231">
        <f t="shared" si="9"/>
        <v>0</v>
      </c>
      <c r="E69" s="232"/>
      <c r="F69" s="232"/>
      <c r="G69" s="232"/>
      <c r="H69" s="232"/>
      <c r="I69" s="232"/>
      <c r="J69" s="232"/>
    </row>
    <row r="70" spans="1:10" ht="105.75" customHeight="1">
      <c r="A70" s="30" t="s">
        <v>192</v>
      </c>
      <c r="B70" s="28">
        <v>263</v>
      </c>
      <c r="C70" s="28">
        <v>244</v>
      </c>
      <c r="D70" s="231">
        <f>SUM(D71:D79)</f>
        <v>154900227.59</v>
      </c>
      <c r="E70" s="232">
        <f aca="true" t="shared" si="11" ref="E70:J70">SUM(E71:E79)</f>
        <v>135732687</v>
      </c>
      <c r="F70" s="232">
        <f t="shared" si="11"/>
        <v>10600</v>
      </c>
      <c r="G70" s="232">
        <f t="shared" si="11"/>
        <v>0</v>
      </c>
      <c r="H70" s="232">
        <f t="shared" si="11"/>
        <v>18418508.44</v>
      </c>
      <c r="I70" s="232">
        <f t="shared" si="11"/>
        <v>738432.15</v>
      </c>
      <c r="J70" s="232">
        <f t="shared" si="11"/>
        <v>0</v>
      </c>
    </row>
    <row r="71" spans="1:10" ht="36" customHeight="1">
      <c r="A71" s="32" t="s">
        <v>454</v>
      </c>
      <c r="B71" s="28">
        <v>264</v>
      </c>
      <c r="C71" s="28">
        <v>244</v>
      </c>
      <c r="D71" s="231">
        <f t="shared" si="9"/>
        <v>1073171.89</v>
      </c>
      <c r="E71" s="232">
        <v>1071459</v>
      </c>
      <c r="F71" s="232"/>
      <c r="G71" s="232"/>
      <c r="H71" s="232"/>
      <c r="I71" s="232">
        <v>1712.89</v>
      </c>
      <c r="J71" s="232"/>
    </row>
    <row r="72" spans="1:10" ht="18.75" hidden="1">
      <c r="A72" s="30" t="s">
        <v>455</v>
      </c>
      <c r="B72" s="28">
        <v>265</v>
      </c>
      <c r="C72" s="28">
        <v>244</v>
      </c>
      <c r="D72" s="231">
        <f t="shared" si="9"/>
        <v>0</v>
      </c>
      <c r="E72" s="232"/>
      <c r="F72" s="232"/>
      <c r="G72" s="232"/>
      <c r="H72" s="232"/>
      <c r="I72" s="232"/>
      <c r="J72" s="232"/>
    </row>
    <row r="73" spans="1:10" ht="39" customHeight="1">
      <c r="A73" s="30" t="s">
        <v>456</v>
      </c>
      <c r="B73" s="28">
        <v>266</v>
      </c>
      <c r="C73" s="28">
        <v>244</v>
      </c>
      <c r="D73" s="231">
        <f t="shared" si="9"/>
        <v>25700337.42</v>
      </c>
      <c r="E73" s="232">
        <v>25544255</v>
      </c>
      <c r="F73" s="232"/>
      <c r="G73" s="232"/>
      <c r="H73" s="232"/>
      <c r="I73" s="232">
        <v>156082.42</v>
      </c>
      <c r="J73" s="232"/>
    </row>
    <row r="74" spans="1:10" ht="37.5" hidden="1">
      <c r="A74" s="30" t="s">
        <v>457</v>
      </c>
      <c r="B74" s="28">
        <v>267</v>
      </c>
      <c r="C74" s="28">
        <v>244</v>
      </c>
      <c r="D74" s="231">
        <f t="shared" si="9"/>
        <v>0</v>
      </c>
      <c r="E74" s="232"/>
      <c r="F74" s="232"/>
      <c r="G74" s="232"/>
      <c r="H74" s="232"/>
      <c r="I74" s="232"/>
      <c r="J74" s="232"/>
    </row>
    <row r="75" spans="1:10" ht="37.5">
      <c r="A75" s="30" t="s">
        <v>458</v>
      </c>
      <c r="B75" s="28">
        <v>268</v>
      </c>
      <c r="C75" s="28">
        <v>244</v>
      </c>
      <c r="D75" s="231">
        <f t="shared" si="9"/>
        <v>11525626.9</v>
      </c>
      <c r="E75" s="232">
        <v>11525626.9</v>
      </c>
      <c r="F75" s="232"/>
      <c r="G75" s="232"/>
      <c r="H75" s="232">
        <v>0</v>
      </c>
      <c r="I75" s="232">
        <v>0</v>
      </c>
      <c r="J75" s="232"/>
    </row>
    <row r="76" spans="1:10" ht="36.75" customHeight="1">
      <c r="A76" s="30" t="s">
        <v>459</v>
      </c>
      <c r="B76" s="28">
        <v>269</v>
      </c>
      <c r="C76" s="28">
        <v>244</v>
      </c>
      <c r="D76" s="231">
        <f t="shared" si="9"/>
        <v>7230026.42</v>
      </c>
      <c r="E76" s="232">
        <v>7010054</v>
      </c>
      <c r="F76" s="232">
        <v>10600</v>
      </c>
      <c r="G76" s="232"/>
      <c r="H76" s="232"/>
      <c r="I76" s="232">
        <v>209372.42</v>
      </c>
      <c r="J76" s="232"/>
    </row>
    <row r="77" spans="1:10" ht="37.5">
      <c r="A77" s="30" t="s">
        <v>460</v>
      </c>
      <c r="B77" s="28">
        <v>270</v>
      </c>
      <c r="C77" s="28">
        <v>244</v>
      </c>
      <c r="D77" s="231">
        <f t="shared" si="9"/>
        <v>1502170.3</v>
      </c>
      <c r="E77" s="232">
        <v>1436287</v>
      </c>
      <c r="F77" s="232"/>
      <c r="G77" s="232"/>
      <c r="H77" s="232"/>
      <c r="I77" s="232">
        <v>65883.3</v>
      </c>
      <c r="J77" s="232"/>
    </row>
    <row r="78" spans="1:10" ht="37.5">
      <c r="A78" s="30" t="s">
        <v>461</v>
      </c>
      <c r="B78" s="28">
        <v>271</v>
      </c>
      <c r="C78" s="28">
        <v>244</v>
      </c>
      <c r="D78" s="231">
        <f t="shared" si="9"/>
        <v>0</v>
      </c>
      <c r="E78" s="232"/>
      <c r="F78" s="232"/>
      <c r="G78" s="232"/>
      <c r="H78" s="232"/>
      <c r="I78" s="232"/>
      <c r="J78" s="232"/>
    </row>
    <row r="79" spans="1:10" ht="37.5">
      <c r="A79" s="30" t="s">
        <v>462</v>
      </c>
      <c r="B79" s="28">
        <v>272</v>
      </c>
      <c r="C79" s="28">
        <v>244</v>
      </c>
      <c r="D79" s="231">
        <f t="shared" si="9"/>
        <v>107868894.66</v>
      </c>
      <c r="E79" s="232">
        <v>89145005.1</v>
      </c>
      <c r="F79" s="232"/>
      <c r="G79" s="232"/>
      <c r="H79" s="232">
        <v>18418508.44</v>
      </c>
      <c r="I79" s="232">
        <v>305381.12</v>
      </c>
      <c r="J79" s="232"/>
    </row>
    <row r="80" spans="1:10" s="160" customFormat="1" ht="37.5">
      <c r="A80" s="27" t="s">
        <v>193</v>
      </c>
      <c r="B80" s="281">
        <v>300</v>
      </c>
      <c r="C80" s="281" t="s">
        <v>185</v>
      </c>
      <c r="D80" s="231">
        <f>SUM(D81:D83)</f>
        <v>567398899.59</v>
      </c>
      <c r="E80" s="231">
        <f aca="true" t="shared" si="12" ref="E80:J80">SUM(E81:E83)</f>
        <v>547543200</v>
      </c>
      <c r="F80" s="231">
        <f t="shared" si="12"/>
        <v>10600</v>
      </c>
      <c r="G80" s="231">
        <f t="shared" si="12"/>
        <v>0</v>
      </c>
      <c r="H80" s="231">
        <f t="shared" si="12"/>
        <v>18418508.44</v>
      </c>
      <c r="I80" s="231">
        <f t="shared" si="12"/>
        <v>1426591.1500000001</v>
      </c>
      <c r="J80" s="231">
        <f t="shared" si="12"/>
        <v>0</v>
      </c>
    </row>
    <row r="81" spans="1:10" ht="37.5">
      <c r="A81" s="30" t="s">
        <v>463</v>
      </c>
      <c r="B81" s="28">
        <v>310</v>
      </c>
      <c r="C81" s="28">
        <v>510</v>
      </c>
      <c r="D81" s="231">
        <f t="shared" si="9"/>
        <v>567398899.59</v>
      </c>
      <c r="E81" s="232">
        <f>E21</f>
        <v>547543200</v>
      </c>
      <c r="F81" s="232">
        <f>F21</f>
        <v>10600</v>
      </c>
      <c r="G81" s="232">
        <f>G21</f>
        <v>0</v>
      </c>
      <c r="H81" s="232">
        <f>H21</f>
        <v>18418508.44</v>
      </c>
      <c r="I81" s="232">
        <f>I21</f>
        <v>1426591.1500000001</v>
      </c>
      <c r="J81" s="232"/>
    </row>
    <row r="82" spans="1:10" ht="18.75" hidden="1">
      <c r="A82" s="30" t="s">
        <v>464</v>
      </c>
      <c r="B82" s="28">
        <v>311</v>
      </c>
      <c r="C82" s="28"/>
      <c r="D82" s="231">
        <f t="shared" si="9"/>
        <v>0</v>
      </c>
      <c r="E82" s="232"/>
      <c r="F82" s="232"/>
      <c r="G82" s="232"/>
      <c r="H82" s="232"/>
      <c r="I82" s="232"/>
      <c r="J82" s="232"/>
    </row>
    <row r="83" spans="1:10" ht="18.75" hidden="1">
      <c r="A83" s="30"/>
      <c r="B83" s="28"/>
      <c r="C83" s="28"/>
      <c r="D83" s="231">
        <f t="shared" si="9"/>
        <v>0</v>
      </c>
      <c r="E83" s="232"/>
      <c r="F83" s="232"/>
      <c r="G83" s="232"/>
      <c r="H83" s="232"/>
      <c r="I83" s="232"/>
      <c r="J83" s="232"/>
    </row>
    <row r="84" spans="1:10" s="160" customFormat="1" ht="36" customHeight="1">
      <c r="A84" s="27" t="s">
        <v>194</v>
      </c>
      <c r="B84" s="281">
        <v>400</v>
      </c>
      <c r="C84" s="281"/>
      <c r="D84" s="231">
        <f>SUM(D85:D87)</f>
        <v>567398899.59</v>
      </c>
      <c r="E84" s="231">
        <f aca="true" t="shared" si="13" ref="E84:J84">SUM(E85:E87)</f>
        <v>547543200</v>
      </c>
      <c r="F84" s="231">
        <f t="shared" si="13"/>
        <v>10600</v>
      </c>
      <c r="G84" s="231">
        <f t="shared" si="13"/>
        <v>0</v>
      </c>
      <c r="H84" s="231">
        <f t="shared" si="13"/>
        <v>18418508.44</v>
      </c>
      <c r="I84" s="231">
        <f t="shared" si="13"/>
        <v>1426591.1500000001</v>
      </c>
      <c r="J84" s="231">
        <f t="shared" si="13"/>
        <v>0</v>
      </c>
    </row>
    <row r="85" spans="1:10" ht="37.5" customHeight="1">
      <c r="A85" s="30" t="s">
        <v>465</v>
      </c>
      <c r="B85" s="28">
        <v>410</v>
      </c>
      <c r="C85" s="28">
        <v>610</v>
      </c>
      <c r="D85" s="231">
        <f t="shared" si="9"/>
        <v>567398899.59</v>
      </c>
      <c r="E85" s="232">
        <f>E81</f>
        <v>547543200</v>
      </c>
      <c r="F85" s="232">
        <f>F81</f>
        <v>10600</v>
      </c>
      <c r="G85" s="232">
        <f>G81</f>
        <v>0</v>
      </c>
      <c r="H85" s="232">
        <f>H81</f>
        <v>18418508.44</v>
      </c>
      <c r="I85" s="232">
        <f>I81</f>
        <v>1426591.1500000001</v>
      </c>
      <c r="J85" s="232"/>
    </row>
    <row r="86" spans="1:10" ht="18.75" hidden="1">
      <c r="A86" s="30" t="s">
        <v>466</v>
      </c>
      <c r="B86" s="28">
        <v>411</v>
      </c>
      <c r="C86" s="28"/>
      <c r="D86" s="231">
        <f t="shared" si="9"/>
        <v>0</v>
      </c>
      <c r="E86" s="232"/>
      <c r="F86" s="232"/>
      <c r="G86" s="232"/>
      <c r="H86" s="232"/>
      <c r="I86" s="232"/>
      <c r="J86" s="232"/>
    </row>
    <row r="87" spans="1:10" ht="18.75" hidden="1">
      <c r="A87" s="30"/>
      <c r="B87" s="28"/>
      <c r="C87" s="28"/>
      <c r="D87" s="231">
        <f t="shared" si="9"/>
        <v>0</v>
      </c>
      <c r="E87" s="232"/>
      <c r="F87" s="232"/>
      <c r="G87" s="232"/>
      <c r="H87" s="232"/>
      <c r="I87" s="232"/>
      <c r="J87" s="232"/>
    </row>
    <row r="88" spans="1:10" ht="33" customHeight="1">
      <c r="A88" s="27" t="s">
        <v>195</v>
      </c>
      <c r="B88" s="281">
        <v>500</v>
      </c>
      <c r="C88" s="281" t="s">
        <v>185</v>
      </c>
      <c r="D88" s="231">
        <f aca="true" t="shared" si="14" ref="D88:J88">D20+D21-D37+D80-D84</f>
        <v>0</v>
      </c>
      <c r="E88" s="231">
        <f t="shared" si="14"/>
        <v>0</v>
      </c>
      <c r="F88" s="231">
        <f t="shared" si="14"/>
        <v>0</v>
      </c>
      <c r="G88" s="231">
        <f t="shared" si="14"/>
        <v>0</v>
      </c>
      <c r="H88" s="231">
        <f t="shared" si="14"/>
        <v>0</v>
      </c>
      <c r="I88" s="231">
        <f t="shared" si="14"/>
        <v>0</v>
      </c>
      <c r="J88" s="231">
        <f t="shared" si="14"/>
        <v>0</v>
      </c>
    </row>
    <row r="89" spans="1:10" s="282" customFormat="1" ht="15">
      <c r="A89" s="287" t="s">
        <v>640</v>
      </c>
      <c r="B89" s="287"/>
      <c r="C89" s="287"/>
      <c r="D89" s="287"/>
      <c r="E89" s="288"/>
      <c r="F89" s="288"/>
      <c r="G89" s="288"/>
      <c r="H89" s="288"/>
      <c r="I89" s="288"/>
      <c r="J89" s="288"/>
    </row>
    <row r="90" ht="15">
      <c r="A90" s="278"/>
    </row>
    <row r="91" spans="1:3" ht="18.75">
      <c r="A91" s="417" t="s">
        <v>673</v>
      </c>
      <c r="B91" s="417"/>
      <c r="C91" s="417"/>
    </row>
    <row r="92" spans="1:6" s="141" customFormat="1" ht="18.75">
      <c r="A92" s="416" t="s">
        <v>674</v>
      </c>
      <c r="B92" s="416"/>
      <c r="C92" s="416"/>
      <c r="D92" s="141" t="s">
        <v>572</v>
      </c>
      <c r="F92" s="162" t="s">
        <v>648</v>
      </c>
    </row>
    <row r="93" spans="1:6" s="141" customFormat="1" ht="18.75">
      <c r="A93" s="141" t="s">
        <v>675</v>
      </c>
      <c r="D93" s="141" t="s">
        <v>153</v>
      </c>
      <c r="F93" s="141" t="s">
        <v>573</v>
      </c>
    </row>
    <row r="94" s="141" customFormat="1" ht="18.75">
      <c r="D94" s="289"/>
    </row>
    <row r="95" spans="1:6" s="141" customFormat="1" ht="18.75">
      <c r="A95" s="141" t="s">
        <v>370</v>
      </c>
      <c r="D95" s="289" t="s">
        <v>572</v>
      </c>
      <c r="F95" s="162" t="s">
        <v>649</v>
      </c>
    </row>
    <row r="96" spans="1:6" s="141" customFormat="1" ht="18.75">
      <c r="A96" s="141" t="s">
        <v>676</v>
      </c>
      <c r="D96" s="141" t="s">
        <v>153</v>
      </c>
      <c r="F96" s="141" t="s">
        <v>250</v>
      </c>
    </row>
    <row r="97" s="141" customFormat="1" ht="18.75">
      <c r="D97" s="289"/>
    </row>
    <row r="98" spans="1:4" s="141" customFormat="1" ht="18.75">
      <c r="A98" s="141" t="s">
        <v>574</v>
      </c>
      <c r="D98" s="289"/>
    </row>
  </sheetData>
  <sheetProtection/>
  <mergeCells count="17">
    <mergeCell ref="A5:J5"/>
    <mergeCell ref="A92:C92"/>
    <mergeCell ref="F11:F18"/>
    <mergeCell ref="G11:G18"/>
    <mergeCell ref="A91:C91"/>
    <mergeCell ref="E10:J10"/>
    <mergeCell ref="E11:E18"/>
    <mergeCell ref="A4:J4"/>
    <mergeCell ref="A7:J7"/>
    <mergeCell ref="A9:A18"/>
    <mergeCell ref="B9:B18"/>
    <mergeCell ref="C9:C18"/>
    <mergeCell ref="D9:J9"/>
    <mergeCell ref="D10:D18"/>
    <mergeCell ref="H11:H18"/>
    <mergeCell ref="I11:J17"/>
    <mergeCell ref="D8:F8"/>
  </mergeCells>
  <printOptions/>
  <pageMargins left="0.31496062992125984" right="0.11811023622047245" top="0.35433070866141736" bottom="0.35433070866141736" header="0.31496062992125984" footer="0.31496062992125984"/>
  <pageSetup fitToHeight="8"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indexed="33"/>
    <pageSetUpPr fitToPage="1"/>
  </sheetPr>
  <dimension ref="A1:S90"/>
  <sheetViews>
    <sheetView showZeros="0" zoomScale="50" zoomScaleNormal="50" zoomScaleSheetLayoutView="50" zoomScalePageLayoutView="0" workbookViewId="0" topLeftCell="A1">
      <selection activeCell="D34" sqref="D34"/>
    </sheetView>
  </sheetViews>
  <sheetFormatPr defaultColWidth="9.140625" defaultRowHeight="15"/>
  <cols>
    <col min="1" max="1" width="37.7109375" style="0" customWidth="1"/>
    <col min="3" max="3" width="12.140625" style="0" customWidth="1"/>
    <col min="4" max="4" width="26.28125" style="21" customWidth="1"/>
    <col min="5" max="6" width="22.7109375" style="0" customWidth="1"/>
    <col min="7" max="7" width="26.28125" style="0" customWidth="1"/>
    <col min="8" max="16" width="23.421875" style="0" customWidth="1"/>
    <col min="17" max="17" width="27.28125" style="0" customWidth="1"/>
    <col min="18" max="18" width="0.42578125" style="0" customWidth="1"/>
    <col min="19" max="19" width="23.421875" style="0" hidden="1" customWidth="1"/>
  </cols>
  <sheetData>
    <row r="1" spans="1:19" ht="18.75">
      <c r="A1" s="12"/>
      <c r="D1"/>
      <c r="P1" s="9" t="s">
        <v>548</v>
      </c>
      <c r="S1" s="9" t="s">
        <v>548</v>
      </c>
    </row>
    <row r="2" ht="15">
      <c r="A2" s="16"/>
    </row>
    <row r="3" spans="1:16" ht="15">
      <c r="A3" s="17"/>
      <c r="P3" t="s">
        <v>142</v>
      </c>
    </row>
    <row r="4" spans="1:19" ht="20.25">
      <c r="A4" s="431" t="s">
        <v>220</v>
      </c>
      <c r="B4" s="431"/>
      <c r="C4" s="431"/>
      <c r="D4" s="431"/>
      <c r="E4" s="431"/>
      <c r="F4" s="431"/>
      <c r="G4" s="431"/>
      <c r="H4" s="431"/>
      <c r="I4" s="431"/>
      <c r="J4" s="431"/>
      <c r="K4" s="431"/>
      <c r="L4" s="431"/>
      <c r="M4" s="431"/>
      <c r="N4" s="431"/>
      <c r="O4" s="431"/>
      <c r="P4" s="431"/>
      <c r="Q4" s="431"/>
      <c r="R4" s="431"/>
      <c r="S4" s="431"/>
    </row>
    <row r="5" spans="1:19" ht="18.75" customHeight="1">
      <c r="A5" s="85"/>
      <c r="B5" s="422" t="s">
        <v>653</v>
      </c>
      <c r="C5" s="422"/>
      <c r="D5" s="422"/>
      <c r="E5" s="422"/>
      <c r="F5" s="422"/>
      <c r="G5" s="422"/>
      <c r="H5" s="422"/>
      <c r="I5" s="422"/>
      <c r="J5" s="422"/>
      <c r="K5" s="422"/>
      <c r="L5" s="422"/>
      <c r="M5" s="422"/>
      <c r="N5" s="422"/>
      <c r="O5" s="422"/>
      <c r="P5" s="422"/>
      <c r="Q5" s="422"/>
      <c r="R5" s="422"/>
      <c r="S5" s="85"/>
    </row>
    <row r="6" spans="1:19" ht="18.75">
      <c r="A6" s="85"/>
      <c r="B6" s="85"/>
      <c r="C6" s="85"/>
      <c r="D6" s="85"/>
      <c r="F6" s="11"/>
      <c r="G6" s="85"/>
      <c r="H6" s="85"/>
      <c r="I6" s="11" t="s">
        <v>468</v>
      </c>
      <c r="J6" s="85"/>
      <c r="K6" s="85"/>
      <c r="L6" s="85"/>
      <c r="M6" s="85"/>
      <c r="N6" s="85"/>
      <c r="O6" s="85"/>
      <c r="P6" s="85"/>
      <c r="Q6" s="85"/>
      <c r="R6" s="85"/>
      <c r="S6" s="85"/>
    </row>
    <row r="7" spans="1:19" ht="18.75">
      <c r="A7" s="432" t="s">
        <v>109</v>
      </c>
      <c r="B7" s="432"/>
      <c r="C7" s="432"/>
      <c r="D7" s="432"/>
      <c r="E7" s="432"/>
      <c r="F7" s="432"/>
      <c r="G7" s="432"/>
      <c r="H7" s="432"/>
      <c r="I7" s="432"/>
      <c r="J7" s="432"/>
      <c r="K7" s="432"/>
      <c r="L7" s="432"/>
      <c r="M7" s="432"/>
      <c r="N7" s="432"/>
      <c r="O7" s="432"/>
      <c r="P7" s="432"/>
      <c r="Q7" s="432"/>
      <c r="R7" s="432"/>
      <c r="S7" s="432"/>
    </row>
    <row r="8" spans="1:7" ht="17.25" customHeight="1">
      <c r="A8" s="17"/>
      <c r="D8" s="433"/>
      <c r="E8" s="433"/>
      <c r="F8" s="433"/>
      <c r="G8" s="433"/>
    </row>
    <row r="9" spans="1:19" ht="18.75">
      <c r="A9" s="434" t="s">
        <v>145</v>
      </c>
      <c r="B9" s="435" t="s">
        <v>178</v>
      </c>
      <c r="C9" s="436" t="s">
        <v>196</v>
      </c>
      <c r="D9" s="439" t="s">
        <v>198</v>
      </c>
      <c r="E9" s="440"/>
      <c r="F9" s="440"/>
      <c r="G9" s="440"/>
      <c r="H9" s="440"/>
      <c r="I9" s="440"/>
      <c r="J9" s="440"/>
      <c r="K9" s="440"/>
      <c r="L9" s="440"/>
      <c r="M9" s="440"/>
      <c r="N9" s="440"/>
      <c r="O9" s="440"/>
      <c r="P9" s="440"/>
      <c r="Q9" s="440"/>
      <c r="R9" s="440"/>
      <c r="S9" s="441"/>
    </row>
    <row r="10" spans="1:19" ht="18.75">
      <c r="A10" s="434"/>
      <c r="B10" s="435"/>
      <c r="C10" s="437"/>
      <c r="D10" s="442" t="s">
        <v>549</v>
      </c>
      <c r="E10" s="443" t="s">
        <v>146</v>
      </c>
      <c r="F10" s="444"/>
      <c r="G10" s="444"/>
      <c r="H10" s="444"/>
      <c r="I10" s="444"/>
      <c r="J10" s="444"/>
      <c r="K10" s="444"/>
      <c r="L10" s="444"/>
      <c r="M10" s="444"/>
      <c r="N10" s="444"/>
      <c r="O10" s="444"/>
      <c r="P10" s="444"/>
      <c r="Q10" s="444"/>
      <c r="R10" s="444"/>
      <c r="S10" s="445"/>
    </row>
    <row r="11" spans="1:18" ht="15" customHeight="1">
      <c r="A11" s="434"/>
      <c r="B11" s="435"/>
      <c r="C11" s="437"/>
      <c r="D11" s="442"/>
      <c r="E11" s="424" t="s">
        <v>559</v>
      </c>
      <c r="F11" s="424" t="s">
        <v>560</v>
      </c>
      <c r="G11" s="427" t="s">
        <v>561</v>
      </c>
      <c r="H11" s="427" t="s">
        <v>562</v>
      </c>
      <c r="I11" s="428" t="s">
        <v>563</v>
      </c>
      <c r="J11" s="428" t="s">
        <v>564</v>
      </c>
      <c r="K11" s="428" t="s">
        <v>565</v>
      </c>
      <c r="L11" s="428" t="s">
        <v>566</v>
      </c>
      <c r="M11" s="428" t="s">
        <v>567</v>
      </c>
      <c r="N11" s="428" t="s">
        <v>568</v>
      </c>
      <c r="O11" s="428" t="s">
        <v>569</v>
      </c>
      <c r="P11" s="428" t="s">
        <v>570</v>
      </c>
      <c r="Q11" s="428" t="s">
        <v>646</v>
      </c>
      <c r="R11" s="424"/>
    </row>
    <row r="12" spans="1:18" ht="15" customHeight="1">
      <c r="A12" s="434"/>
      <c r="B12" s="435"/>
      <c r="C12" s="437"/>
      <c r="D12" s="442"/>
      <c r="E12" s="425"/>
      <c r="F12" s="425"/>
      <c r="G12" s="425"/>
      <c r="H12" s="425"/>
      <c r="I12" s="429"/>
      <c r="J12" s="429"/>
      <c r="K12" s="429"/>
      <c r="L12" s="429"/>
      <c r="M12" s="429"/>
      <c r="N12" s="429"/>
      <c r="O12" s="429"/>
      <c r="P12" s="429"/>
      <c r="Q12" s="429"/>
      <c r="R12" s="425"/>
    </row>
    <row r="13" spans="1:18" ht="15" customHeight="1">
      <c r="A13" s="434"/>
      <c r="B13" s="435"/>
      <c r="C13" s="437"/>
      <c r="D13" s="442"/>
      <c r="E13" s="425"/>
      <c r="F13" s="425"/>
      <c r="G13" s="425"/>
      <c r="H13" s="425"/>
      <c r="I13" s="429"/>
      <c r="J13" s="429"/>
      <c r="K13" s="429"/>
      <c r="L13" s="429"/>
      <c r="M13" s="429"/>
      <c r="N13" s="429"/>
      <c r="O13" s="429"/>
      <c r="P13" s="429"/>
      <c r="Q13" s="429"/>
      <c r="R13" s="425"/>
    </row>
    <row r="14" spans="1:18" ht="15" customHeight="1">
      <c r="A14" s="434"/>
      <c r="B14" s="435"/>
      <c r="C14" s="437"/>
      <c r="D14" s="442"/>
      <c r="E14" s="425"/>
      <c r="F14" s="425"/>
      <c r="G14" s="425"/>
      <c r="H14" s="425"/>
      <c r="I14" s="429"/>
      <c r="J14" s="429"/>
      <c r="K14" s="429"/>
      <c r="L14" s="429"/>
      <c r="M14" s="429"/>
      <c r="N14" s="429"/>
      <c r="O14" s="429"/>
      <c r="P14" s="429"/>
      <c r="Q14" s="429"/>
      <c r="R14" s="425"/>
    </row>
    <row r="15" spans="1:18" ht="15" customHeight="1">
      <c r="A15" s="434"/>
      <c r="B15" s="435"/>
      <c r="C15" s="437"/>
      <c r="D15" s="442"/>
      <c r="E15" s="425"/>
      <c r="F15" s="425"/>
      <c r="G15" s="425"/>
      <c r="H15" s="425"/>
      <c r="I15" s="429"/>
      <c r="J15" s="429"/>
      <c r="K15" s="429"/>
      <c r="L15" s="429"/>
      <c r="M15" s="429"/>
      <c r="N15" s="429"/>
      <c r="O15" s="429"/>
      <c r="P15" s="429"/>
      <c r="Q15" s="429"/>
      <c r="R15" s="425"/>
    </row>
    <row r="16" spans="1:18" ht="15" customHeight="1">
      <c r="A16" s="434"/>
      <c r="B16" s="435"/>
      <c r="C16" s="437"/>
      <c r="D16" s="442"/>
      <c r="E16" s="425"/>
      <c r="F16" s="425"/>
      <c r="G16" s="425"/>
      <c r="H16" s="425"/>
      <c r="I16" s="429"/>
      <c r="J16" s="429"/>
      <c r="K16" s="429"/>
      <c r="L16" s="429"/>
      <c r="M16" s="429"/>
      <c r="N16" s="429"/>
      <c r="O16" s="429"/>
      <c r="P16" s="429"/>
      <c r="Q16" s="429"/>
      <c r="R16" s="425"/>
    </row>
    <row r="17" spans="1:18" ht="33.75" customHeight="1">
      <c r="A17" s="434"/>
      <c r="B17" s="435"/>
      <c r="C17" s="437"/>
      <c r="D17" s="442"/>
      <c r="E17" s="425"/>
      <c r="F17" s="425"/>
      <c r="G17" s="425"/>
      <c r="H17" s="425"/>
      <c r="I17" s="429"/>
      <c r="J17" s="429"/>
      <c r="K17" s="429"/>
      <c r="L17" s="429"/>
      <c r="M17" s="429"/>
      <c r="N17" s="429"/>
      <c r="O17" s="429"/>
      <c r="P17" s="429"/>
      <c r="Q17" s="429"/>
      <c r="R17" s="425"/>
    </row>
    <row r="18" spans="1:18" ht="373.5" customHeight="1">
      <c r="A18" s="434"/>
      <c r="B18" s="435"/>
      <c r="C18" s="438"/>
      <c r="D18" s="442"/>
      <c r="E18" s="426"/>
      <c r="F18" s="426"/>
      <c r="G18" s="426"/>
      <c r="H18" s="426"/>
      <c r="I18" s="430"/>
      <c r="J18" s="430"/>
      <c r="K18" s="430"/>
      <c r="L18" s="430"/>
      <c r="M18" s="430"/>
      <c r="N18" s="430"/>
      <c r="O18" s="430"/>
      <c r="P18" s="430"/>
      <c r="Q18" s="430"/>
      <c r="R18" s="426"/>
    </row>
    <row r="19" spans="1:18" s="125" customFormat="1" ht="18.75">
      <c r="A19" s="6">
        <v>1</v>
      </c>
      <c r="B19" s="6">
        <v>2</v>
      </c>
      <c r="C19" s="6">
        <v>3</v>
      </c>
      <c r="D19" s="6">
        <v>4</v>
      </c>
      <c r="E19" s="6">
        <v>5</v>
      </c>
      <c r="F19" s="6">
        <v>6</v>
      </c>
      <c r="G19" s="6">
        <v>7</v>
      </c>
      <c r="H19" s="6">
        <v>8</v>
      </c>
      <c r="I19" s="6">
        <v>9</v>
      </c>
      <c r="J19" s="6">
        <f>I19+1</f>
        <v>10</v>
      </c>
      <c r="K19" s="6">
        <f aca="true" t="shared" si="0" ref="K19:R19">J19+1</f>
        <v>11</v>
      </c>
      <c r="L19" s="6">
        <f t="shared" si="0"/>
        <v>12</v>
      </c>
      <c r="M19" s="6">
        <f t="shared" si="0"/>
        <v>13</v>
      </c>
      <c r="N19" s="6">
        <v>14</v>
      </c>
      <c r="O19" s="6">
        <f t="shared" si="0"/>
        <v>15</v>
      </c>
      <c r="P19" s="6">
        <f t="shared" si="0"/>
        <v>16</v>
      </c>
      <c r="Q19" s="6">
        <f t="shared" si="0"/>
        <v>17</v>
      </c>
      <c r="R19" s="6">
        <f t="shared" si="0"/>
        <v>18</v>
      </c>
    </row>
    <row r="20" spans="1:18" s="21" customFormat="1" ht="37.5">
      <c r="A20" s="8" t="s">
        <v>203</v>
      </c>
      <c r="B20" s="24" t="s">
        <v>205</v>
      </c>
      <c r="C20" s="15" t="s">
        <v>182</v>
      </c>
      <c r="D20" s="227">
        <f>E20+F20+G20+H20+I20+R20</f>
        <v>0</v>
      </c>
      <c r="E20" s="227"/>
      <c r="F20" s="227"/>
      <c r="G20" s="227"/>
      <c r="H20" s="227"/>
      <c r="I20" s="227"/>
      <c r="J20" s="227"/>
      <c r="K20" s="227"/>
      <c r="L20" s="227"/>
      <c r="M20" s="227"/>
      <c r="N20" s="227"/>
      <c r="O20" s="227"/>
      <c r="P20" s="227"/>
      <c r="Q20" s="227"/>
      <c r="R20" s="25"/>
    </row>
    <row r="21" spans="1:18" ht="18.75">
      <c r="A21" s="8" t="s">
        <v>208</v>
      </c>
      <c r="B21" s="15">
        <v>100</v>
      </c>
      <c r="C21" s="15" t="s">
        <v>185</v>
      </c>
      <c r="D21" s="227">
        <f>E21+F21+G21+H21+I21+R21</f>
        <v>10600</v>
      </c>
      <c r="E21" s="227">
        <f>SUM(E22:E23)</f>
        <v>10600</v>
      </c>
      <c r="F21" s="227">
        <f aca="true" t="shared" si="1" ref="F21:R21">SUM(F22:F23)</f>
        <v>0</v>
      </c>
      <c r="G21" s="227">
        <f t="shared" si="1"/>
        <v>0</v>
      </c>
      <c r="H21" s="227">
        <f t="shared" si="1"/>
        <v>0</v>
      </c>
      <c r="I21" s="227">
        <f t="shared" si="1"/>
        <v>0</v>
      </c>
      <c r="J21" s="227">
        <f t="shared" si="1"/>
        <v>0</v>
      </c>
      <c r="K21" s="227">
        <f t="shared" si="1"/>
        <v>0</v>
      </c>
      <c r="L21" s="227">
        <f t="shared" si="1"/>
        <v>0</v>
      </c>
      <c r="M21" s="227">
        <f t="shared" si="1"/>
        <v>0</v>
      </c>
      <c r="N21" s="227">
        <f t="shared" si="1"/>
        <v>0</v>
      </c>
      <c r="O21" s="227">
        <f t="shared" si="1"/>
        <v>0</v>
      </c>
      <c r="P21" s="227">
        <f t="shared" si="1"/>
        <v>0</v>
      </c>
      <c r="Q21" s="227">
        <f t="shared" si="1"/>
        <v>0</v>
      </c>
      <c r="R21" s="25">
        <f t="shared" si="1"/>
        <v>0</v>
      </c>
    </row>
    <row r="22" spans="1:18" ht="56.25" hidden="1">
      <c r="A22" s="2" t="s">
        <v>183</v>
      </c>
      <c r="B22" s="19" t="s">
        <v>206</v>
      </c>
      <c r="C22" s="6">
        <v>180</v>
      </c>
      <c r="D22" s="227">
        <f>E22+F22+G22+H22+I22+R22</f>
        <v>0</v>
      </c>
      <c r="E22" s="229"/>
      <c r="F22" s="229"/>
      <c r="G22" s="229"/>
      <c r="H22" s="229"/>
      <c r="I22" s="229"/>
      <c r="J22" s="229"/>
      <c r="K22" s="229"/>
      <c r="L22" s="229"/>
      <c r="M22" s="229"/>
      <c r="N22" s="229"/>
      <c r="O22" s="229"/>
      <c r="P22" s="229"/>
      <c r="Q22" s="229"/>
      <c r="R22" s="26"/>
    </row>
    <row r="23" spans="1:18" ht="37.5">
      <c r="A23" s="2" t="s">
        <v>213</v>
      </c>
      <c r="B23" s="6">
        <v>150</v>
      </c>
      <c r="C23" s="6">
        <v>180</v>
      </c>
      <c r="D23" s="227">
        <f>E23+F23+G23+H23+I23+R23</f>
        <v>10600</v>
      </c>
      <c r="E23" s="230">
        <v>10600</v>
      </c>
      <c r="F23" s="230"/>
      <c r="G23" s="230"/>
      <c r="H23" s="230"/>
      <c r="I23" s="230"/>
      <c r="J23" s="230"/>
      <c r="K23" s="230"/>
      <c r="L23" s="230"/>
      <c r="M23" s="230"/>
      <c r="N23" s="230"/>
      <c r="O23" s="230"/>
      <c r="P23" s="230"/>
      <c r="Q23" s="230"/>
      <c r="R23" s="6"/>
    </row>
    <row r="24" spans="1:18" ht="26.25" customHeight="1" hidden="1">
      <c r="A24" s="2"/>
      <c r="B24" s="6"/>
      <c r="C24" s="6"/>
      <c r="D24" s="227"/>
      <c r="E24" s="230"/>
      <c r="F24" s="230"/>
      <c r="G24" s="230"/>
      <c r="H24" s="230"/>
      <c r="I24" s="230"/>
      <c r="J24" s="230"/>
      <c r="K24" s="230"/>
      <c r="L24" s="230"/>
      <c r="M24" s="230"/>
      <c r="N24" s="230"/>
      <c r="O24" s="230"/>
      <c r="P24" s="230"/>
      <c r="Q24" s="230"/>
      <c r="R24" s="6"/>
    </row>
    <row r="25" spans="1:18" s="22" customFormat="1" ht="37.5">
      <c r="A25" s="27" t="s">
        <v>186</v>
      </c>
      <c r="B25" s="28">
        <v>200</v>
      </c>
      <c r="C25" s="28" t="s">
        <v>185</v>
      </c>
      <c r="D25" s="227">
        <f aca="true" t="shared" si="2" ref="D25:D67">E25+F25+G25+H25+I25+R25</f>
        <v>10600</v>
      </c>
      <c r="E25" s="231">
        <f>E26+E33+E40++E49+E51+E56+E57+E58</f>
        <v>10600</v>
      </c>
      <c r="F25" s="231"/>
      <c r="G25" s="231">
        <f>G26+G33+G40++G49+G51+G56+G57+G58</f>
        <v>0</v>
      </c>
      <c r="H25" s="231">
        <f>H26+H33+H40++H49+H51+H56+H57+H58</f>
        <v>0</v>
      </c>
      <c r="I25" s="231">
        <f>I26+I33+I40++I49+I51+I56+I57+I58</f>
        <v>0</v>
      </c>
      <c r="J25" s="231"/>
      <c r="K25" s="231"/>
      <c r="L25" s="231"/>
      <c r="M25" s="231"/>
      <c r="N25" s="231"/>
      <c r="O25" s="231"/>
      <c r="P25" s="231"/>
      <c r="Q25" s="231"/>
      <c r="R25" s="29">
        <f>R26+R33+R40++R49+R51+R56+R57+R58</f>
        <v>0</v>
      </c>
    </row>
    <row r="26" spans="1:18" s="22" customFormat="1" ht="37.5" hidden="1">
      <c r="A26" s="30" t="s">
        <v>431</v>
      </c>
      <c r="B26" s="28">
        <v>210</v>
      </c>
      <c r="C26" s="28">
        <v>100</v>
      </c>
      <c r="D26" s="227">
        <f t="shared" si="2"/>
        <v>0</v>
      </c>
      <c r="E26" s="232">
        <f>E27+E29+E30</f>
        <v>0</v>
      </c>
      <c r="F26" s="232"/>
      <c r="G26" s="232">
        <f>G27+G29+G30</f>
        <v>0</v>
      </c>
      <c r="H26" s="232">
        <f>H27+H29+H30</f>
        <v>0</v>
      </c>
      <c r="I26" s="232">
        <f>I27+I29+I30</f>
        <v>0</v>
      </c>
      <c r="J26" s="232"/>
      <c r="K26" s="232"/>
      <c r="L26" s="232"/>
      <c r="M26" s="232"/>
      <c r="N26" s="232"/>
      <c r="O26" s="232"/>
      <c r="P26" s="232"/>
      <c r="Q26" s="232"/>
      <c r="R26" s="31">
        <f>R27+R29+R30</f>
        <v>0</v>
      </c>
    </row>
    <row r="27" spans="1:18" s="22" customFormat="1" ht="56.25" hidden="1">
      <c r="A27" s="30" t="s">
        <v>432</v>
      </c>
      <c r="B27" s="28">
        <v>211</v>
      </c>
      <c r="C27" s="28">
        <v>111.119</v>
      </c>
      <c r="D27" s="227">
        <f t="shared" si="2"/>
        <v>0</v>
      </c>
      <c r="E27" s="232">
        <f>E28+E31</f>
        <v>0</v>
      </c>
      <c r="F27" s="232"/>
      <c r="G27" s="232">
        <f>G28+G31</f>
        <v>0</v>
      </c>
      <c r="H27" s="232">
        <f>H28+H31</f>
        <v>0</v>
      </c>
      <c r="I27" s="232">
        <f>I28+I31</f>
        <v>0</v>
      </c>
      <c r="J27" s="232"/>
      <c r="K27" s="232"/>
      <c r="L27" s="232"/>
      <c r="M27" s="232"/>
      <c r="N27" s="232"/>
      <c r="O27" s="232"/>
      <c r="P27" s="232"/>
      <c r="Q27" s="232"/>
      <c r="R27" s="31">
        <f>R28+R31</f>
        <v>0</v>
      </c>
    </row>
    <row r="28" spans="1:18" s="22" customFormat="1" ht="18.75" hidden="1">
      <c r="A28" s="30" t="s">
        <v>433</v>
      </c>
      <c r="B28" s="28">
        <v>212</v>
      </c>
      <c r="C28" s="28">
        <v>111</v>
      </c>
      <c r="D28" s="227">
        <f t="shared" si="2"/>
        <v>0</v>
      </c>
      <c r="E28" s="232"/>
      <c r="F28" s="232"/>
      <c r="G28" s="232"/>
      <c r="H28" s="232"/>
      <c r="I28" s="232"/>
      <c r="J28" s="232"/>
      <c r="K28" s="232"/>
      <c r="L28" s="232"/>
      <c r="M28" s="232"/>
      <c r="N28" s="232"/>
      <c r="O28" s="232"/>
      <c r="P28" s="232"/>
      <c r="Q28" s="232"/>
      <c r="R28" s="31"/>
    </row>
    <row r="29" spans="1:18" s="22" customFormat="1" ht="56.25" hidden="1">
      <c r="A29" s="32" t="s">
        <v>434</v>
      </c>
      <c r="B29" s="28">
        <v>213</v>
      </c>
      <c r="C29" s="28">
        <v>112</v>
      </c>
      <c r="D29" s="227">
        <f t="shared" si="2"/>
        <v>0</v>
      </c>
      <c r="E29" s="232"/>
      <c r="F29" s="232"/>
      <c r="G29" s="232"/>
      <c r="H29" s="232"/>
      <c r="I29" s="232"/>
      <c r="J29" s="232"/>
      <c r="K29" s="232"/>
      <c r="L29" s="232"/>
      <c r="M29" s="232"/>
      <c r="N29" s="232"/>
      <c r="O29" s="232"/>
      <c r="P29" s="232"/>
      <c r="Q29" s="232"/>
      <c r="R29" s="31"/>
    </row>
    <row r="30" spans="1:18" s="22" customFormat="1" ht="115.5" customHeight="1" hidden="1">
      <c r="A30" s="30" t="s">
        <v>435</v>
      </c>
      <c r="B30" s="28">
        <v>214</v>
      </c>
      <c r="C30" s="28">
        <v>113</v>
      </c>
      <c r="D30" s="227">
        <f t="shared" si="2"/>
        <v>0</v>
      </c>
      <c r="E30" s="232"/>
      <c r="F30" s="232"/>
      <c r="G30" s="232"/>
      <c r="H30" s="232"/>
      <c r="I30" s="232"/>
      <c r="J30" s="232"/>
      <c r="K30" s="232"/>
      <c r="L30" s="232"/>
      <c r="M30" s="232"/>
      <c r="N30" s="232"/>
      <c r="O30" s="232"/>
      <c r="P30" s="232"/>
      <c r="Q30" s="232"/>
      <c r="R30" s="31"/>
    </row>
    <row r="31" spans="1:18" s="22" customFormat="1" ht="93.75" hidden="1">
      <c r="A31" s="30" t="s">
        <v>436</v>
      </c>
      <c r="B31" s="28">
        <v>215</v>
      </c>
      <c r="C31" s="28">
        <v>119</v>
      </c>
      <c r="D31" s="227">
        <f t="shared" si="2"/>
        <v>0</v>
      </c>
      <c r="E31" s="232"/>
      <c r="F31" s="232"/>
      <c r="G31" s="232"/>
      <c r="H31" s="232"/>
      <c r="I31" s="232"/>
      <c r="J31" s="232"/>
      <c r="K31" s="232"/>
      <c r="L31" s="232"/>
      <c r="M31" s="232"/>
      <c r="N31" s="232"/>
      <c r="O31" s="232"/>
      <c r="P31" s="232"/>
      <c r="Q31" s="232"/>
      <c r="R31" s="31"/>
    </row>
    <row r="32" spans="1:18" s="22" customFormat="1" ht="18.75" hidden="1">
      <c r="A32" s="30"/>
      <c r="B32" s="28"/>
      <c r="C32" s="28"/>
      <c r="D32" s="227">
        <f t="shared" si="2"/>
        <v>0</v>
      </c>
      <c r="E32" s="232"/>
      <c r="F32" s="232"/>
      <c r="G32" s="232"/>
      <c r="H32" s="232"/>
      <c r="I32" s="232"/>
      <c r="J32" s="232"/>
      <c r="K32" s="232"/>
      <c r="L32" s="232"/>
      <c r="M32" s="232"/>
      <c r="N32" s="232"/>
      <c r="O32" s="232"/>
      <c r="P32" s="232"/>
      <c r="Q32" s="232"/>
      <c r="R32" s="31"/>
    </row>
    <row r="33" spans="1:18" s="22" customFormat="1" ht="37.5" hidden="1">
      <c r="A33" s="30" t="s">
        <v>437</v>
      </c>
      <c r="B33" s="28">
        <v>220</v>
      </c>
      <c r="C33" s="28">
        <v>300</v>
      </c>
      <c r="D33" s="227">
        <f t="shared" si="2"/>
        <v>0</v>
      </c>
      <c r="E33" s="232">
        <f>E34+E36+E37+E38</f>
        <v>0</v>
      </c>
      <c r="F33" s="232"/>
      <c r="G33" s="232">
        <f>G34+G36+G37+G38</f>
        <v>0</v>
      </c>
      <c r="H33" s="232">
        <f>H34+H36+H37+H38</f>
        <v>0</v>
      </c>
      <c r="I33" s="232">
        <f>I34+I36+I37+I38</f>
        <v>0</v>
      </c>
      <c r="J33" s="232"/>
      <c r="K33" s="232"/>
      <c r="L33" s="232"/>
      <c r="M33" s="232"/>
      <c r="N33" s="232"/>
      <c r="O33" s="232"/>
      <c r="P33" s="232"/>
      <c r="Q33" s="232"/>
      <c r="R33" s="31">
        <f>R34+R36+R37+R38</f>
        <v>0</v>
      </c>
    </row>
    <row r="34" spans="1:18" s="22" customFormat="1" ht="75" hidden="1">
      <c r="A34" s="30" t="s">
        <v>438</v>
      </c>
      <c r="B34" s="28">
        <v>221</v>
      </c>
      <c r="C34" s="28">
        <v>320</v>
      </c>
      <c r="D34" s="227">
        <f t="shared" si="2"/>
        <v>0</v>
      </c>
      <c r="E34" s="232">
        <f>E35</f>
        <v>0</v>
      </c>
      <c r="F34" s="232"/>
      <c r="G34" s="232">
        <f>G35</f>
        <v>0</v>
      </c>
      <c r="H34" s="232">
        <f>H35</f>
        <v>0</v>
      </c>
      <c r="I34" s="232">
        <f>I35</f>
        <v>0</v>
      </c>
      <c r="J34" s="232"/>
      <c r="K34" s="232"/>
      <c r="L34" s="232"/>
      <c r="M34" s="232"/>
      <c r="N34" s="232"/>
      <c r="O34" s="232"/>
      <c r="P34" s="232"/>
      <c r="Q34" s="232"/>
      <c r="R34" s="31">
        <f>R35</f>
        <v>0</v>
      </c>
    </row>
    <row r="35" spans="1:18" s="22" customFormat="1" ht="75" hidden="1">
      <c r="A35" s="30" t="s">
        <v>439</v>
      </c>
      <c r="B35" s="28">
        <v>222</v>
      </c>
      <c r="C35" s="28">
        <v>321</v>
      </c>
      <c r="D35" s="227">
        <f t="shared" si="2"/>
        <v>0</v>
      </c>
      <c r="E35" s="232"/>
      <c r="F35" s="232"/>
      <c r="G35" s="232"/>
      <c r="H35" s="232"/>
      <c r="I35" s="232"/>
      <c r="J35" s="232"/>
      <c r="K35" s="232"/>
      <c r="L35" s="232"/>
      <c r="M35" s="232"/>
      <c r="N35" s="232"/>
      <c r="O35" s="232"/>
      <c r="P35" s="232"/>
      <c r="Q35" s="232"/>
      <c r="R35" s="31"/>
    </row>
    <row r="36" spans="1:18" s="22" customFormat="1" ht="18.75" hidden="1">
      <c r="A36" s="30" t="s">
        <v>440</v>
      </c>
      <c r="B36" s="28">
        <v>223</v>
      </c>
      <c r="C36" s="28">
        <v>340</v>
      </c>
      <c r="D36" s="227">
        <f t="shared" si="2"/>
        <v>0</v>
      </c>
      <c r="E36" s="232"/>
      <c r="F36" s="232"/>
      <c r="G36" s="232"/>
      <c r="H36" s="232"/>
      <c r="I36" s="232"/>
      <c r="J36" s="232"/>
      <c r="K36" s="232"/>
      <c r="L36" s="232"/>
      <c r="M36" s="232"/>
      <c r="N36" s="232"/>
      <c r="O36" s="232"/>
      <c r="P36" s="232"/>
      <c r="Q36" s="232"/>
      <c r="R36" s="31"/>
    </row>
    <row r="37" spans="1:18" s="22" customFormat="1" ht="18.75" hidden="1">
      <c r="A37" s="30" t="s">
        <v>441</v>
      </c>
      <c r="B37" s="28">
        <v>224</v>
      </c>
      <c r="C37" s="28">
        <v>350</v>
      </c>
      <c r="D37" s="227">
        <f t="shared" si="2"/>
        <v>0</v>
      </c>
      <c r="E37" s="232"/>
      <c r="F37" s="232"/>
      <c r="G37" s="232"/>
      <c r="H37" s="232"/>
      <c r="I37" s="232"/>
      <c r="J37" s="232"/>
      <c r="K37" s="232"/>
      <c r="L37" s="232"/>
      <c r="M37" s="232"/>
      <c r="N37" s="232"/>
      <c r="O37" s="232"/>
      <c r="P37" s="232"/>
      <c r="Q37" s="232"/>
      <c r="R37" s="31"/>
    </row>
    <row r="38" spans="1:18" s="22" customFormat="1" ht="18.75" hidden="1">
      <c r="A38" s="30" t="s">
        <v>442</v>
      </c>
      <c r="B38" s="28">
        <v>225</v>
      </c>
      <c r="C38" s="28">
        <v>360</v>
      </c>
      <c r="D38" s="227">
        <f t="shared" si="2"/>
        <v>0</v>
      </c>
      <c r="E38" s="232"/>
      <c r="F38" s="232"/>
      <c r="G38" s="232"/>
      <c r="H38" s="232"/>
      <c r="I38" s="232"/>
      <c r="J38" s="232"/>
      <c r="K38" s="232"/>
      <c r="L38" s="232"/>
      <c r="M38" s="232"/>
      <c r="N38" s="232"/>
      <c r="O38" s="232"/>
      <c r="P38" s="232"/>
      <c r="Q38" s="232"/>
      <c r="R38" s="31"/>
    </row>
    <row r="39" spans="1:18" s="22" customFormat="1" ht="18.75" hidden="1">
      <c r="A39" s="32"/>
      <c r="B39" s="28"/>
      <c r="C39" s="28"/>
      <c r="D39" s="227">
        <f t="shared" si="2"/>
        <v>0</v>
      </c>
      <c r="E39" s="232"/>
      <c r="F39" s="232"/>
      <c r="G39" s="232"/>
      <c r="H39" s="232"/>
      <c r="I39" s="232"/>
      <c r="J39" s="232"/>
      <c r="K39" s="232"/>
      <c r="L39" s="232"/>
      <c r="M39" s="232"/>
      <c r="N39" s="232"/>
      <c r="O39" s="232"/>
      <c r="P39" s="232"/>
      <c r="Q39" s="232"/>
      <c r="R39" s="31"/>
    </row>
    <row r="40" spans="1:18" s="22" customFormat="1" ht="37.5" hidden="1">
      <c r="A40" s="30" t="s">
        <v>443</v>
      </c>
      <c r="B40" s="28">
        <v>226</v>
      </c>
      <c r="C40" s="28">
        <v>800</v>
      </c>
      <c r="D40" s="227">
        <f t="shared" si="2"/>
        <v>0</v>
      </c>
      <c r="E40" s="232">
        <f>E41+E43+E47</f>
        <v>0</v>
      </c>
      <c r="F40" s="232"/>
      <c r="G40" s="232">
        <f>G41+G43+G47</f>
        <v>0</v>
      </c>
      <c r="H40" s="232">
        <f>H41+H43+H47</f>
        <v>0</v>
      </c>
      <c r="I40" s="232">
        <f>I41+I43+I47</f>
        <v>0</v>
      </c>
      <c r="J40" s="232"/>
      <c r="K40" s="232"/>
      <c r="L40" s="232"/>
      <c r="M40" s="232"/>
      <c r="N40" s="232"/>
      <c r="O40" s="232"/>
      <c r="P40" s="232"/>
      <c r="Q40" s="232"/>
      <c r="R40" s="31">
        <f>R41+R43+R47</f>
        <v>0</v>
      </c>
    </row>
    <row r="41" spans="1:18" s="22" customFormat="1" ht="112.5" hidden="1">
      <c r="A41" s="32" t="s">
        <v>187</v>
      </c>
      <c r="B41" s="28">
        <v>227</v>
      </c>
      <c r="C41" s="28">
        <v>831</v>
      </c>
      <c r="D41" s="227">
        <f t="shared" si="2"/>
        <v>0</v>
      </c>
      <c r="E41" s="232"/>
      <c r="F41" s="232"/>
      <c r="G41" s="232"/>
      <c r="H41" s="232"/>
      <c r="I41" s="232"/>
      <c r="J41" s="232"/>
      <c r="K41" s="232"/>
      <c r="L41" s="232"/>
      <c r="M41" s="232"/>
      <c r="N41" s="232"/>
      <c r="O41" s="232"/>
      <c r="P41" s="232"/>
      <c r="Q41" s="232"/>
      <c r="R41" s="31"/>
    </row>
    <row r="42" spans="1:18" s="22" customFormat="1" ht="18.75" hidden="1">
      <c r="A42" s="30"/>
      <c r="B42" s="28"/>
      <c r="C42" s="28"/>
      <c r="D42" s="227">
        <f t="shared" si="2"/>
        <v>0</v>
      </c>
      <c r="E42" s="232"/>
      <c r="F42" s="232"/>
      <c r="G42" s="232"/>
      <c r="H42" s="232"/>
      <c r="I42" s="232"/>
      <c r="J42" s="232"/>
      <c r="K42" s="232"/>
      <c r="L42" s="232"/>
      <c r="M42" s="232"/>
      <c r="N42" s="232"/>
      <c r="O42" s="232"/>
      <c r="P42" s="232"/>
      <c r="Q42" s="232"/>
      <c r="R42" s="31"/>
    </row>
    <row r="43" spans="1:18" s="22" customFormat="1" ht="37.5" hidden="1">
      <c r="A43" s="30" t="s">
        <v>444</v>
      </c>
      <c r="B43" s="28">
        <v>230</v>
      </c>
      <c r="C43" s="28">
        <v>850</v>
      </c>
      <c r="D43" s="227">
        <f t="shared" si="2"/>
        <v>0</v>
      </c>
      <c r="E43" s="232">
        <f>SUM(E44:E46)</f>
        <v>0</v>
      </c>
      <c r="F43" s="232"/>
      <c r="G43" s="232">
        <f>SUM(G44:G46)</f>
        <v>0</v>
      </c>
      <c r="H43" s="232">
        <f>SUM(H44:H46)</f>
        <v>0</v>
      </c>
      <c r="I43" s="232">
        <f>SUM(I44:I46)</f>
        <v>0</v>
      </c>
      <c r="J43" s="232"/>
      <c r="K43" s="232"/>
      <c r="L43" s="232"/>
      <c r="M43" s="232"/>
      <c r="N43" s="232"/>
      <c r="O43" s="232"/>
      <c r="P43" s="232"/>
      <c r="Q43" s="232"/>
      <c r="R43" s="31">
        <f>SUM(R44:R46)</f>
        <v>0</v>
      </c>
    </row>
    <row r="44" spans="1:18" s="22" customFormat="1" ht="37.5" hidden="1">
      <c r="A44" s="30" t="s">
        <v>445</v>
      </c>
      <c r="B44" s="28">
        <v>231</v>
      </c>
      <c r="C44" s="28">
        <v>851</v>
      </c>
      <c r="D44" s="227">
        <f t="shared" si="2"/>
        <v>0</v>
      </c>
      <c r="E44" s="232"/>
      <c r="F44" s="232"/>
      <c r="G44" s="232"/>
      <c r="H44" s="232"/>
      <c r="I44" s="232"/>
      <c r="J44" s="232"/>
      <c r="K44" s="232"/>
      <c r="L44" s="232"/>
      <c r="M44" s="232"/>
      <c r="N44" s="232"/>
      <c r="O44" s="232"/>
      <c r="P44" s="232"/>
      <c r="Q44" s="232"/>
      <c r="R44" s="31"/>
    </row>
    <row r="45" spans="1:18" s="22" customFormat="1" ht="37.5" hidden="1">
      <c r="A45" s="30" t="s">
        <v>446</v>
      </c>
      <c r="B45" s="28">
        <v>232</v>
      </c>
      <c r="C45" s="28">
        <v>852</v>
      </c>
      <c r="D45" s="227">
        <f t="shared" si="2"/>
        <v>0</v>
      </c>
      <c r="E45" s="232"/>
      <c r="F45" s="232"/>
      <c r="G45" s="232"/>
      <c r="H45" s="232"/>
      <c r="I45" s="232"/>
      <c r="J45" s="232"/>
      <c r="K45" s="232"/>
      <c r="L45" s="232"/>
      <c r="M45" s="232"/>
      <c r="N45" s="232"/>
      <c r="O45" s="232"/>
      <c r="P45" s="232"/>
      <c r="Q45" s="232"/>
      <c r="R45" s="31"/>
    </row>
    <row r="46" spans="1:18" s="22" customFormat="1" ht="18.75" hidden="1">
      <c r="A46" s="30" t="s">
        <v>447</v>
      </c>
      <c r="B46" s="28">
        <v>233</v>
      </c>
      <c r="C46" s="28">
        <v>853</v>
      </c>
      <c r="D46" s="227">
        <f t="shared" si="2"/>
        <v>0</v>
      </c>
      <c r="E46" s="232"/>
      <c r="F46" s="232"/>
      <c r="G46" s="232"/>
      <c r="H46" s="232"/>
      <c r="I46" s="232"/>
      <c r="J46" s="232"/>
      <c r="K46" s="232"/>
      <c r="L46" s="232"/>
      <c r="M46" s="232"/>
      <c r="N46" s="232"/>
      <c r="O46" s="232"/>
      <c r="P46" s="232"/>
      <c r="Q46" s="232"/>
      <c r="R46" s="31"/>
    </row>
    <row r="47" spans="1:18" s="22" customFormat="1" ht="75" hidden="1">
      <c r="A47" s="30" t="s">
        <v>188</v>
      </c>
      <c r="B47" s="28">
        <v>234</v>
      </c>
      <c r="C47" s="28">
        <v>860</v>
      </c>
      <c r="D47" s="227">
        <f t="shared" si="2"/>
        <v>0</v>
      </c>
      <c r="E47" s="232"/>
      <c r="F47" s="232"/>
      <c r="G47" s="232"/>
      <c r="H47" s="232"/>
      <c r="I47" s="232"/>
      <c r="J47" s="232"/>
      <c r="K47" s="232"/>
      <c r="L47" s="232"/>
      <c r="M47" s="232"/>
      <c r="N47" s="232"/>
      <c r="O47" s="232"/>
      <c r="P47" s="232"/>
      <c r="Q47" s="232"/>
      <c r="R47" s="31"/>
    </row>
    <row r="48" spans="1:18" s="22" customFormat="1" ht="18.75" hidden="1">
      <c r="A48" s="30"/>
      <c r="B48" s="28"/>
      <c r="C48" s="28"/>
      <c r="D48" s="227">
        <f t="shared" si="2"/>
        <v>0</v>
      </c>
      <c r="E48" s="232"/>
      <c r="F48" s="232"/>
      <c r="G48" s="232"/>
      <c r="H48" s="232"/>
      <c r="I48" s="232"/>
      <c r="J48" s="232"/>
      <c r="K48" s="232"/>
      <c r="L48" s="232"/>
      <c r="M48" s="232"/>
      <c r="N48" s="232"/>
      <c r="O48" s="232"/>
      <c r="P48" s="232"/>
      <c r="Q48" s="232"/>
      <c r="R48" s="31"/>
    </row>
    <row r="49" spans="1:18" s="22" customFormat="1" ht="45" customHeight="1" hidden="1">
      <c r="A49" s="30" t="s">
        <v>448</v>
      </c>
      <c r="B49" s="28">
        <v>240</v>
      </c>
      <c r="C49" s="28">
        <v>600</v>
      </c>
      <c r="D49" s="227">
        <f t="shared" si="2"/>
        <v>0</v>
      </c>
      <c r="E49" s="232"/>
      <c r="F49" s="232"/>
      <c r="G49" s="232"/>
      <c r="H49" s="232"/>
      <c r="I49" s="232"/>
      <c r="J49" s="232"/>
      <c r="K49" s="232"/>
      <c r="L49" s="232"/>
      <c r="M49" s="232"/>
      <c r="N49" s="232"/>
      <c r="O49" s="232"/>
      <c r="P49" s="232"/>
      <c r="Q49" s="232"/>
      <c r="R49" s="31"/>
    </row>
    <row r="50" spans="1:18" s="22" customFormat="1" ht="18.75" hidden="1">
      <c r="A50" s="30"/>
      <c r="B50" s="28"/>
      <c r="C50" s="28"/>
      <c r="D50" s="227">
        <f t="shared" si="2"/>
        <v>0</v>
      </c>
      <c r="E50" s="232"/>
      <c r="F50" s="232"/>
      <c r="G50" s="232"/>
      <c r="H50" s="232"/>
      <c r="I50" s="232"/>
      <c r="J50" s="232"/>
      <c r="K50" s="232"/>
      <c r="L50" s="232"/>
      <c r="M50" s="232"/>
      <c r="N50" s="232"/>
      <c r="O50" s="232"/>
      <c r="P50" s="232"/>
      <c r="Q50" s="232"/>
      <c r="R50" s="31"/>
    </row>
    <row r="51" spans="1:18" s="22" customFormat="1" ht="75" hidden="1">
      <c r="A51" s="30" t="s">
        <v>189</v>
      </c>
      <c r="B51" s="28">
        <v>241</v>
      </c>
      <c r="C51" s="28">
        <v>400</v>
      </c>
      <c r="D51" s="227">
        <f t="shared" si="2"/>
        <v>0</v>
      </c>
      <c r="E51" s="232">
        <f>SUM(E52:E53)</f>
        <v>0</v>
      </c>
      <c r="F51" s="232"/>
      <c r="G51" s="232">
        <f>SUM(G52:G53)</f>
        <v>0</v>
      </c>
      <c r="H51" s="232">
        <f>SUM(H52:H53)</f>
        <v>0</v>
      </c>
      <c r="I51" s="232">
        <f>SUM(I52:I53)</f>
        <v>0</v>
      </c>
      <c r="J51" s="232"/>
      <c r="K51" s="232"/>
      <c r="L51" s="232"/>
      <c r="M51" s="232"/>
      <c r="N51" s="232"/>
      <c r="O51" s="232"/>
      <c r="P51" s="232"/>
      <c r="Q51" s="232"/>
      <c r="R51" s="31">
        <f>SUM(R52:R53)</f>
        <v>0</v>
      </c>
    </row>
    <row r="52" spans="1:18" s="22" customFormat="1" ht="112.5" customHeight="1" hidden="1">
      <c r="A52" s="32" t="s">
        <v>449</v>
      </c>
      <c r="B52" s="28">
        <v>242</v>
      </c>
      <c r="C52" s="28">
        <v>416</v>
      </c>
      <c r="D52" s="227">
        <f t="shared" si="2"/>
        <v>0</v>
      </c>
      <c r="E52" s="232"/>
      <c r="F52" s="232"/>
      <c r="G52" s="232"/>
      <c r="H52" s="232"/>
      <c r="I52" s="232"/>
      <c r="J52" s="232"/>
      <c r="K52" s="232"/>
      <c r="L52" s="232"/>
      <c r="M52" s="232"/>
      <c r="N52" s="232"/>
      <c r="O52" s="232"/>
      <c r="P52" s="232"/>
      <c r="Q52" s="232"/>
      <c r="R52" s="31"/>
    </row>
    <row r="53" spans="1:18" s="22" customFormat="1" ht="112.5" hidden="1">
      <c r="A53" s="30" t="s">
        <v>450</v>
      </c>
      <c r="B53" s="28">
        <v>243</v>
      </c>
      <c r="C53" s="28">
        <v>417</v>
      </c>
      <c r="D53" s="227">
        <f t="shared" si="2"/>
        <v>0</v>
      </c>
      <c r="E53" s="232"/>
      <c r="F53" s="232"/>
      <c r="G53" s="232"/>
      <c r="H53" s="232"/>
      <c r="I53" s="232"/>
      <c r="J53" s="232"/>
      <c r="K53" s="232"/>
      <c r="L53" s="232"/>
      <c r="M53" s="232"/>
      <c r="N53" s="232"/>
      <c r="O53" s="232"/>
      <c r="P53" s="232"/>
      <c r="Q53" s="232"/>
      <c r="R53" s="31"/>
    </row>
    <row r="54" spans="1:18" s="22" customFormat="1" ht="18.75" hidden="1">
      <c r="A54" s="30"/>
      <c r="B54" s="28"/>
      <c r="C54" s="28"/>
      <c r="D54" s="227">
        <f t="shared" si="2"/>
        <v>0</v>
      </c>
      <c r="E54" s="232"/>
      <c r="F54" s="232"/>
      <c r="G54" s="232"/>
      <c r="H54" s="232"/>
      <c r="I54" s="232"/>
      <c r="J54" s="232"/>
      <c r="K54" s="232"/>
      <c r="L54" s="232"/>
      <c r="M54" s="232"/>
      <c r="N54" s="232"/>
      <c r="O54" s="232"/>
      <c r="P54" s="232"/>
      <c r="Q54" s="232"/>
      <c r="R54" s="31"/>
    </row>
    <row r="55" spans="1:18" s="22" customFormat="1" ht="37.5" hidden="1">
      <c r="A55" s="30" t="s">
        <v>451</v>
      </c>
      <c r="B55" s="28">
        <v>260</v>
      </c>
      <c r="C55" s="28" t="s">
        <v>185</v>
      </c>
      <c r="D55" s="227">
        <f t="shared" si="2"/>
        <v>0</v>
      </c>
      <c r="E55" s="232"/>
      <c r="F55" s="232"/>
      <c r="G55" s="232"/>
      <c r="H55" s="232"/>
      <c r="I55" s="232"/>
      <c r="J55" s="232"/>
      <c r="K55" s="232"/>
      <c r="L55" s="232"/>
      <c r="M55" s="232"/>
      <c r="N55" s="232"/>
      <c r="O55" s="232"/>
      <c r="P55" s="232"/>
      <c r="Q55" s="232"/>
      <c r="R55" s="31"/>
    </row>
    <row r="56" spans="1:18" s="22" customFormat="1" ht="56.25" hidden="1">
      <c r="A56" s="30" t="s">
        <v>452</v>
      </c>
      <c r="B56" s="28">
        <v>261</v>
      </c>
      <c r="C56" s="28">
        <v>241</v>
      </c>
      <c r="D56" s="227">
        <f t="shared" si="2"/>
        <v>0</v>
      </c>
      <c r="E56" s="232"/>
      <c r="F56" s="232"/>
      <c r="G56" s="232"/>
      <c r="H56" s="232"/>
      <c r="I56" s="232"/>
      <c r="J56" s="232"/>
      <c r="K56" s="232"/>
      <c r="L56" s="232"/>
      <c r="M56" s="232"/>
      <c r="N56" s="232"/>
      <c r="O56" s="232"/>
      <c r="P56" s="232"/>
      <c r="Q56" s="232"/>
      <c r="R56" s="31"/>
    </row>
    <row r="57" spans="1:18" s="22" customFormat="1" ht="63.75" customHeight="1" hidden="1">
      <c r="A57" s="30" t="s">
        <v>453</v>
      </c>
      <c r="B57" s="28">
        <v>262</v>
      </c>
      <c r="C57" s="28">
        <v>243</v>
      </c>
      <c r="D57" s="227">
        <f t="shared" si="2"/>
        <v>0</v>
      </c>
      <c r="E57" s="232"/>
      <c r="F57" s="232"/>
      <c r="G57" s="232"/>
      <c r="H57" s="232"/>
      <c r="I57" s="232"/>
      <c r="J57" s="232"/>
      <c r="K57" s="232"/>
      <c r="L57" s="232"/>
      <c r="M57" s="232"/>
      <c r="N57" s="232"/>
      <c r="O57" s="232"/>
      <c r="P57" s="232"/>
      <c r="Q57" s="232"/>
      <c r="R57" s="31"/>
    </row>
    <row r="58" spans="1:18" s="22" customFormat="1" ht="93" customHeight="1">
      <c r="A58" s="30" t="s">
        <v>192</v>
      </c>
      <c r="B58" s="28">
        <v>263</v>
      </c>
      <c r="C58" s="28">
        <v>244</v>
      </c>
      <c r="D58" s="227">
        <f t="shared" si="2"/>
        <v>10600</v>
      </c>
      <c r="E58" s="232">
        <f>SUM(E59:E67)</f>
        <v>10600</v>
      </c>
      <c r="F58" s="232"/>
      <c r="G58" s="232">
        <f>SUM(G59:G67)</f>
        <v>0</v>
      </c>
      <c r="H58" s="232">
        <f>SUM(H59:H67)</f>
        <v>0</v>
      </c>
      <c r="I58" s="232">
        <f>SUM(I59:I67)</f>
        <v>0</v>
      </c>
      <c r="J58" s="232"/>
      <c r="K58" s="232"/>
      <c r="L58" s="232"/>
      <c r="M58" s="232"/>
      <c r="N58" s="232"/>
      <c r="O58" s="232"/>
      <c r="P58" s="232"/>
      <c r="Q58" s="232"/>
      <c r="R58" s="31">
        <f>SUM(R59:R67)</f>
        <v>0</v>
      </c>
    </row>
    <row r="59" spans="1:18" s="22" customFormat="1" ht="18.75" hidden="1">
      <c r="A59" s="32" t="s">
        <v>454</v>
      </c>
      <c r="B59" s="28">
        <v>264</v>
      </c>
      <c r="C59" s="28">
        <v>244</v>
      </c>
      <c r="D59" s="227">
        <f t="shared" si="2"/>
        <v>0</v>
      </c>
      <c r="E59" s="232"/>
      <c r="F59" s="232"/>
      <c r="G59" s="232"/>
      <c r="H59" s="232"/>
      <c r="I59" s="232"/>
      <c r="J59" s="232"/>
      <c r="K59" s="232"/>
      <c r="L59" s="232"/>
      <c r="M59" s="232"/>
      <c r="N59" s="232"/>
      <c r="O59" s="232"/>
      <c r="P59" s="232"/>
      <c r="Q59" s="232"/>
      <c r="R59" s="31"/>
    </row>
    <row r="60" spans="1:18" s="22" customFormat="1" ht="18.75" hidden="1">
      <c r="A60" s="30" t="s">
        <v>455</v>
      </c>
      <c r="B60" s="28">
        <v>265</v>
      </c>
      <c r="C60" s="28">
        <v>244</v>
      </c>
      <c r="D60" s="227">
        <f t="shared" si="2"/>
        <v>0</v>
      </c>
      <c r="E60" s="232"/>
      <c r="F60" s="232"/>
      <c r="G60" s="232"/>
      <c r="H60" s="232"/>
      <c r="I60" s="232"/>
      <c r="J60" s="232"/>
      <c r="K60" s="232"/>
      <c r="L60" s="232"/>
      <c r="M60" s="232"/>
      <c r="N60" s="232"/>
      <c r="O60" s="232"/>
      <c r="P60" s="232"/>
      <c r="Q60" s="232"/>
      <c r="R60" s="31"/>
    </row>
    <row r="61" spans="1:18" s="22" customFormat="1" ht="18.75" hidden="1">
      <c r="A61" s="30" t="s">
        <v>456</v>
      </c>
      <c r="B61" s="28">
        <v>266</v>
      </c>
      <c r="C61" s="28">
        <v>244</v>
      </c>
      <c r="D61" s="227">
        <f t="shared" si="2"/>
        <v>0</v>
      </c>
      <c r="E61" s="232"/>
      <c r="F61" s="232"/>
      <c r="G61" s="232"/>
      <c r="H61" s="232"/>
      <c r="I61" s="232"/>
      <c r="J61" s="232"/>
      <c r="K61" s="232"/>
      <c r="L61" s="232"/>
      <c r="M61" s="232"/>
      <c r="N61" s="232"/>
      <c r="O61" s="232"/>
      <c r="P61" s="232"/>
      <c r="Q61" s="232"/>
      <c r="R61" s="31"/>
    </row>
    <row r="62" spans="1:18" s="22" customFormat="1" ht="37.5" hidden="1">
      <c r="A62" s="30" t="s">
        <v>457</v>
      </c>
      <c r="B62" s="28">
        <v>267</v>
      </c>
      <c r="C62" s="28">
        <v>244</v>
      </c>
      <c r="D62" s="227">
        <f t="shared" si="2"/>
        <v>0</v>
      </c>
      <c r="E62" s="232"/>
      <c r="F62" s="232"/>
      <c r="G62" s="232"/>
      <c r="H62" s="232"/>
      <c r="I62" s="232"/>
      <c r="J62" s="232"/>
      <c r="K62" s="232"/>
      <c r="L62" s="232"/>
      <c r="M62" s="232"/>
      <c r="N62" s="232"/>
      <c r="O62" s="232"/>
      <c r="P62" s="232"/>
      <c r="Q62" s="232"/>
      <c r="R62" s="31"/>
    </row>
    <row r="63" spans="1:18" s="22" customFormat="1" ht="37.5" hidden="1">
      <c r="A63" s="30" t="s">
        <v>458</v>
      </c>
      <c r="B63" s="28">
        <v>268</v>
      </c>
      <c r="C63" s="28">
        <v>244</v>
      </c>
      <c r="D63" s="227">
        <f t="shared" si="2"/>
        <v>0</v>
      </c>
      <c r="E63" s="232"/>
      <c r="F63" s="232"/>
      <c r="G63" s="232"/>
      <c r="H63" s="232"/>
      <c r="I63" s="232"/>
      <c r="J63" s="232"/>
      <c r="K63" s="232"/>
      <c r="L63" s="232"/>
      <c r="M63" s="232"/>
      <c r="N63" s="232"/>
      <c r="O63" s="232"/>
      <c r="P63" s="232"/>
      <c r="Q63" s="232"/>
      <c r="R63" s="31"/>
    </row>
    <row r="64" spans="1:18" s="22" customFormat="1" ht="53.25" customHeight="1">
      <c r="A64" s="30" t="s">
        <v>459</v>
      </c>
      <c r="B64" s="28">
        <v>269</v>
      </c>
      <c r="C64" s="28">
        <v>244</v>
      </c>
      <c r="D64" s="227">
        <f t="shared" si="2"/>
        <v>10600</v>
      </c>
      <c r="E64" s="232">
        <v>10600</v>
      </c>
      <c r="F64" s="232"/>
      <c r="G64" s="232"/>
      <c r="H64" s="232"/>
      <c r="I64" s="232"/>
      <c r="J64" s="232"/>
      <c r="K64" s="232"/>
      <c r="L64" s="232"/>
      <c r="M64" s="232"/>
      <c r="N64" s="232"/>
      <c r="O64" s="232"/>
      <c r="P64" s="232"/>
      <c r="Q64" s="232"/>
      <c r="R64" s="31"/>
    </row>
    <row r="65" spans="1:18" s="22" customFormat="1" ht="37.5" hidden="1">
      <c r="A65" s="30" t="s">
        <v>460</v>
      </c>
      <c r="B65" s="28">
        <v>270</v>
      </c>
      <c r="C65" s="28">
        <v>244</v>
      </c>
      <c r="D65" s="227">
        <f t="shared" si="2"/>
        <v>0</v>
      </c>
      <c r="E65" s="232"/>
      <c r="F65" s="232"/>
      <c r="G65" s="232"/>
      <c r="H65" s="232"/>
      <c r="I65" s="232"/>
      <c r="J65" s="232"/>
      <c r="K65" s="232"/>
      <c r="L65" s="232"/>
      <c r="M65" s="232"/>
      <c r="N65" s="232"/>
      <c r="O65" s="232"/>
      <c r="P65" s="232"/>
      <c r="Q65" s="232"/>
      <c r="R65" s="31"/>
    </row>
    <row r="66" spans="1:18" s="22" customFormat="1" ht="37.5" hidden="1">
      <c r="A66" s="30" t="s">
        <v>461</v>
      </c>
      <c r="B66" s="28">
        <v>271</v>
      </c>
      <c r="C66" s="28">
        <v>244</v>
      </c>
      <c r="D66" s="227">
        <f t="shared" si="2"/>
        <v>0</v>
      </c>
      <c r="E66" s="232"/>
      <c r="F66" s="232"/>
      <c r="G66" s="232"/>
      <c r="H66" s="232"/>
      <c r="I66" s="232"/>
      <c r="J66" s="232"/>
      <c r="K66" s="232"/>
      <c r="L66" s="232"/>
      <c r="M66" s="232"/>
      <c r="N66" s="232"/>
      <c r="O66" s="232"/>
      <c r="P66" s="232"/>
      <c r="Q66" s="232"/>
      <c r="R66" s="31"/>
    </row>
    <row r="67" spans="1:18" s="22" customFormat="1" ht="37.5" hidden="1">
      <c r="A67" s="30" t="s">
        <v>462</v>
      </c>
      <c r="B67" s="28">
        <v>272</v>
      </c>
      <c r="C67" s="28">
        <v>244</v>
      </c>
      <c r="D67" s="227">
        <f t="shared" si="2"/>
        <v>0</v>
      </c>
      <c r="E67" s="232"/>
      <c r="F67" s="232"/>
      <c r="G67" s="232"/>
      <c r="H67" s="232"/>
      <c r="I67" s="232"/>
      <c r="J67" s="232"/>
      <c r="K67" s="232"/>
      <c r="L67" s="232"/>
      <c r="M67" s="232"/>
      <c r="N67" s="232"/>
      <c r="O67" s="232"/>
      <c r="P67" s="232"/>
      <c r="Q67" s="232"/>
      <c r="R67" s="31"/>
    </row>
    <row r="68" spans="1:18" s="22" customFormat="1" ht="18.75" hidden="1">
      <c r="A68" s="30"/>
      <c r="B68" s="28"/>
      <c r="C68" s="28"/>
      <c r="D68" s="227"/>
      <c r="E68" s="232"/>
      <c r="F68" s="232"/>
      <c r="G68" s="232"/>
      <c r="H68" s="232"/>
      <c r="I68" s="232"/>
      <c r="J68" s="232"/>
      <c r="K68" s="232"/>
      <c r="L68" s="232"/>
      <c r="M68" s="232"/>
      <c r="N68" s="232"/>
      <c r="O68" s="232"/>
      <c r="P68" s="232"/>
      <c r="Q68" s="232"/>
      <c r="R68" s="31"/>
    </row>
    <row r="69" spans="1:18" s="21" customFormat="1" ht="37.5">
      <c r="A69" s="8" t="s">
        <v>193</v>
      </c>
      <c r="B69" s="15">
        <v>300</v>
      </c>
      <c r="C69" s="15" t="s">
        <v>185</v>
      </c>
      <c r="D69" s="227">
        <f aca="true" t="shared" si="3" ref="D69:D77">E69+F69+G69+H69+I69+R69</f>
        <v>10600</v>
      </c>
      <c r="E69" s="227">
        <f>SUM(E70:E72)</f>
        <v>10600</v>
      </c>
      <c r="F69" s="227"/>
      <c r="G69" s="227">
        <f>SUM(G70:G72)</f>
        <v>0</v>
      </c>
      <c r="H69" s="227">
        <f>SUM(H70:H72)</f>
        <v>0</v>
      </c>
      <c r="I69" s="227">
        <f>SUM(I70:I72)</f>
        <v>0</v>
      </c>
      <c r="J69" s="227"/>
      <c r="K69" s="227"/>
      <c r="L69" s="227"/>
      <c r="M69" s="227"/>
      <c r="N69" s="227"/>
      <c r="O69" s="227"/>
      <c r="P69" s="227"/>
      <c r="Q69" s="227"/>
      <c r="R69" s="25">
        <f>SUM(R70:R72)</f>
        <v>0</v>
      </c>
    </row>
    <row r="70" spans="1:18" ht="37.5">
      <c r="A70" s="2" t="s">
        <v>463</v>
      </c>
      <c r="B70" s="6">
        <v>310</v>
      </c>
      <c r="C70" s="6">
        <v>510</v>
      </c>
      <c r="D70" s="227">
        <f t="shared" si="3"/>
        <v>10600</v>
      </c>
      <c r="E70" s="229">
        <f>E21</f>
        <v>10600</v>
      </c>
      <c r="F70" s="229"/>
      <c r="G70" s="229"/>
      <c r="H70" s="229"/>
      <c r="I70" s="229"/>
      <c r="J70" s="229"/>
      <c r="K70" s="229"/>
      <c r="L70" s="229"/>
      <c r="M70" s="229"/>
      <c r="N70" s="229"/>
      <c r="O70" s="229"/>
      <c r="P70" s="229"/>
      <c r="Q70" s="229"/>
      <c r="R70" s="26"/>
    </row>
    <row r="71" spans="1:18" ht="18.75">
      <c r="A71" s="2" t="s">
        <v>464</v>
      </c>
      <c r="B71" s="6">
        <v>311</v>
      </c>
      <c r="C71" s="6"/>
      <c r="D71" s="227">
        <f t="shared" si="3"/>
        <v>0</v>
      </c>
      <c r="E71" s="229"/>
      <c r="F71" s="229"/>
      <c r="G71" s="229"/>
      <c r="H71" s="229"/>
      <c r="I71" s="229"/>
      <c r="J71" s="229"/>
      <c r="K71" s="229"/>
      <c r="L71" s="229"/>
      <c r="M71" s="229"/>
      <c r="N71" s="229"/>
      <c r="O71" s="229"/>
      <c r="P71" s="229"/>
      <c r="Q71" s="229"/>
      <c r="R71" s="26"/>
    </row>
    <row r="72" spans="1:18" ht="18.75">
      <c r="A72" s="2"/>
      <c r="B72" s="6"/>
      <c r="C72" s="6"/>
      <c r="D72" s="227">
        <f t="shared" si="3"/>
        <v>0</v>
      </c>
      <c r="E72" s="229"/>
      <c r="F72" s="229"/>
      <c r="G72" s="229"/>
      <c r="H72" s="229"/>
      <c r="I72" s="229"/>
      <c r="J72" s="229"/>
      <c r="K72" s="229"/>
      <c r="L72" s="229"/>
      <c r="M72" s="229"/>
      <c r="N72" s="229"/>
      <c r="O72" s="229"/>
      <c r="P72" s="229"/>
      <c r="Q72" s="229"/>
      <c r="R72" s="26"/>
    </row>
    <row r="73" spans="1:18" s="21" customFormat="1" ht="36" customHeight="1">
      <c r="A73" s="8" t="s">
        <v>194</v>
      </c>
      <c r="B73" s="15">
        <v>400</v>
      </c>
      <c r="C73" s="15"/>
      <c r="D73" s="227">
        <f t="shared" si="3"/>
        <v>10600</v>
      </c>
      <c r="E73" s="227">
        <f aca="true" t="shared" si="4" ref="E73:R73">SUM(E74:E76)</f>
        <v>10600</v>
      </c>
      <c r="F73" s="227">
        <f t="shared" si="4"/>
        <v>0</v>
      </c>
      <c r="G73" s="227">
        <f t="shared" si="4"/>
        <v>0</v>
      </c>
      <c r="H73" s="227">
        <f t="shared" si="4"/>
        <v>0</v>
      </c>
      <c r="I73" s="227">
        <f t="shared" si="4"/>
        <v>0</v>
      </c>
      <c r="J73" s="227">
        <f t="shared" si="4"/>
        <v>0</v>
      </c>
      <c r="K73" s="227">
        <f t="shared" si="4"/>
        <v>0</v>
      </c>
      <c r="L73" s="227">
        <f t="shared" si="4"/>
        <v>0</v>
      </c>
      <c r="M73" s="227">
        <f t="shared" si="4"/>
        <v>0</v>
      </c>
      <c r="N73" s="227">
        <f t="shared" si="4"/>
        <v>0</v>
      </c>
      <c r="O73" s="227">
        <f t="shared" si="4"/>
        <v>0</v>
      </c>
      <c r="P73" s="227">
        <f t="shared" si="4"/>
        <v>0</v>
      </c>
      <c r="Q73" s="227">
        <f t="shared" si="4"/>
        <v>0</v>
      </c>
      <c r="R73" s="25">
        <f t="shared" si="4"/>
        <v>0</v>
      </c>
    </row>
    <row r="74" spans="1:18" ht="37.5" customHeight="1">
      <c r="A74" s="2" t="s">
        <v>465</v>
      </c>
      <c r="B74" s="6">
        <v>410</v>
      </c>
      <c r="C74" s="6">
        <v>610</v>
      </c>
      <c r="D74" s="227">
        <f t="shared" si="3"/>
        <v>10600</v>
      </c>
      <c r="E74" s="229">
        <f>E70</f>
        <v>10600</v>
      </c>
      <c r="F74" s="229"/>
      <c r="G74" s="229"/>
      <c r="H74" s="229"/>
      <c r="I74" s="229"/>
      <c r="J74" s="229"/>
      <c r="K74" s="229"/>
      <c r="L74" s="229"/>
      <c r="M74" s="229"/>
      <c r="N74" s="229"/>
      <c r="O74" s="229"/>
      <c r="P74" s="229"/>
      <c r="Q74" s="229"/>
      <c r="R74" s="26"/>
    </row>
    <row r="75" spans="1:18" ht="18.75">
      <c r="A75" s="2" t="s">
        <v>466</v>
      </c>
      <c r="B75" s="6">
        <v>411</v>
      </c>
      <c r="C75" s="6"/>
      <c r="D75" s="227">
        <f t="shared" si="3"/>
        <v>0</v>
      </c>
      <c r="E75" s="229"/>
      <c r="F75" s="229"/>
      <c r="G75" s="229"/>
      <c r="H75" s="229"/>
      <c r="I75" s="229"/>
      <c r="J75" s="229"/>
      <c r="K75" s="229"/>
      <c r="L75" s="229"/>
      <c r="M75" s="229"/>
      <c r="N75" s="229"/>
      <c r="O75" s="229"/>
      <c r="P75" s="229"/>
      <c r="Q75" s="229"/>
      <c r="R75" s="26"/>
    </row>
    <row r="76" spans="1:18" ht="18.75">
      <c r="A76" s="2"/>
      <c r="B76" s="6"/>
      <c r="C76" s="6"/>
      <c r="D76" s="227">
        <f t="shared" si="3"/>
        <v>0</v>
      </c>
      <c r="E76" s="229"/>
      <c r="F76" s="229"/>
      <c r="G76" s="229"/>
      <c r="H76" s="229"/>
      <c r="I76" s="229"/>
      <c r="J76" s="229"/>
      <c r="K76" s="229"/>
      <c r="L76" s="229"/>
      <c r="M76" s="229"/>
      <c r="N76" s="229"/>
      <c r="O76" s="229"/>
      <c r="P76" s="229"/>
      <c r="Q76" s="229"/>
      <c r="R76" s="26"/>
    </row>
    <row r="77" spans="1:18" ht="38.25" customHeight="1">
      <c r="A77" s="8" t="s">
        <v>195</v>
      </c>
      <c r="B77" s="15">
        <v>500</v>
      </c>
      <c r="C77" s="15" t="s">
        <v>185</v>
      </c>
      <c r="D77" s="227">
        <f t="shared" si="3"/>
        <v>0</v>
      </c>
      <c r="E77" s="227">
        <f>E20+E21-E25+E69-E73</f>
        <v>0</v>
      </c>
      <c r="F77" s="227"/>
      <c r="G77" s="227">
        <f>G20+G21-G25+G69-G73</f>
        <v>0</v>
      </c>
      <c r="H77" s="227">
        <f>H20+H21-H25+H69-H73</f>
        <v>0</v>
      </c>
      <c r="I77" s="227">
        <f>I20+I21-I25+I69-I73</f>
        <v>0</v>
      </c>
      <c r="J77" s="227"/>
      <c r="K77" s="227"/>
      <c r="L77" s="227"/>
      <c r="M77" s="227"/>
      <c r="N77" s="227"/>
      <c r="O77" s="227"/>
      <c r="P77" s="227"/>
      <c r="Q77" s="227"/>
      <c r="R77" s="25">
        <f>R20+R21-R25+R69-R73</f>
        <v>0</v>
      </c>
    </row>
    <row r="78" spans="1:19" ht="18.75">
      <c r="A78" s="147" t="s">
        <v>544</v>
      </c>
      <c r="B78" s="147"/>
      <c r="C78" s="147"/>
      <c r="D78" s="147"/>
      <c r="E78" s="18"/>
      <c r="F78" s="18"/>
      <c r="G78" s="18"/>
      <c r="H78" s="18"/>
      <c r="I78" s="18"/>
      <c r="J78" s="18"/>
      <c r="K78" s="18"/>
      <c r="L78" s="18"/>
      <c r="M78" s="18"/>
      <c r="N78" s="18"/>
      <c r="O78" s="18"/>
      <c r="P78" s="18"/>
      <c r="Q78" s="18"/>
      <c r="R78" s="18"/>
      <c r="S78" s="18"/>
    </row>
    <row r="79" ht="15">
      <c r="A79" s="17"/>
    </row>
    <row r="82" spans="1:3" ht="18.75">
      <c r="A82" s="423" t="s">
        <v>673</v>
      </c>
      <c r="B82" s="423"/>
      <c r="C82" s="423"/>
    </row>
    <row r="83" spans="1:6" s="3" customFormat="1" ht="18.75">
      <c r="A83" s="421" t="s">
        <v>674</v>
      </c>
      <c r="B83" s="421"/>
      <c r="C83" s="421"/>
      <c r="D83" s="3" t="s">
        <v>572</v>
      </c>
      <c r="F83" s="233" t="s">
        <v>648</v>
      </c>
    </row>
    <row r="84" spans="1:6" s="3" customFormat="1" ht="18.75">
      <c r="A84" s="3" t="s">
        <v>675</v>
      </c>
      <c r="D84" s="3" t="s">
        <v>153</v>
      </c>
      <c r="F84" s="3" t="s">
        <v>573</v>
      </c>
    </row>
    <row r="85" s="3" customFormat="1" ht="18.75">
      <c r="D85" s="56"/>
    </row>
    <row r="86" spans="1:6" s="3" customFormat="1" ht="18.75">
      <c r="A86" s="3" t="s">
        <v>370</v>
      </c>
      <c r="D86" s="56" t="s">
        <v>572</v>
      </c>
      <c r="F86" s="233" t="s">
        <v>649</v>
      </c>
    </row>
    <row r="87" spans="1:6" s="3" customFormat="1" ht="18.75">
      <c r="A87" s="3" t="s">
        <v>676</v>
      </c>
      <c r="D87" s="3" t="s">
        <v>153</v>
      </c>
      <c r="F87" s="3" t="s">
        <v>250</v>
      </c>
    </row>
    <row r="88" s="3" customFormat="1" ht="18.75">
      <c r="D88" s="56"/>
    </row>
    <row r="89" spans="1:4" s="3" customFormat="1" ht="18.75">
      <c r="A89" s="3" t="s">
        <v>574</v>
      </c>
      <c r="D89" s="56"/>
    </row>
    <row r="90" s="3" customFormat="1" ht="18.75">
      <c r="D90" s="56"/>
    </row>
  </sheetData>
  <sheetProtection/>
  <autoFilter ref="A18:S78"/>
  <mergeCells count="26">
    <mergeCell ref="E10:S10"/>
    <mergeCell ref="E11:E18"/>
    <mergeCell ref="P11:P18"/>
    <mergeCell ref="Q11:Q18"/>
    <mergeCell ref="N11:N18"/>
    <mergeCell ref="O11:O18"/>
    <mergeCell ref="A4:S4"/>
    <mergeCell ref="A7:S7"/>
    <mergeCell ref="D8:G8"/>
    <mergeCell ref="A9:A18"/>
    <mergeCell ref="B9:B18"/>
    <mergeCell ref="C9:C18"/>
    <mergeCell ref="D9:S9"/>
    <mergeCell ref="D10:D18"/>
    <mergeCell ref="L11:L18"/>
    <mergeCell ref="M11:M18"/>
    <mergeCell ref="A83:C83"/>
    <mergeCell ref="B5:R5"/>
    <mergeCell ref="A82:C82"/>
    <mergeCell ref="F11:F18"/>
    <mergeCell ref="G11:G18"/>
    <mergeCell ref="H11:H18"/>
    <mergeCell ref="I11:I18"/>
    <mergeCell ref="R11:R18"/>
    <mergeCell ref="J11:J18"/>
    <mergeCell ref="K11:K18"/>
  </mergeCells>
  <printOptions/>
  <pageMargins left="0.31496062992125984" right="0.11811023622047245" top="0.35433070866141736" bottom="0.35433070866141736" header="0.31496062992125984" footer="0.31496062992125984"/>
  <pageSetup fitToHeight="8" fitToWidth="1" horizontalDpi="600" verticalDpi="600" orientation="landscape" paperSize="9" scale="36" r:id="rId1"/>
</worksheet>
</file>

<file path=xl/worksheets/sheet7.xml><?xml version="1.0" encoding="utf-8"?>
<worksheet xmlns="http://schemas.openxmlformats.org/spreadsheetml/2006/main" xmlns:r="http://schemas.openxmlformats.org/officeDocument/2006/relationships">
  <sheetPr>
    <tabColor indexed="33"/>
    <pageSetUpPr fitToPage="1"/>
  </sheetPr>
  <dimension ref="A1:S90"/>
  <sheetViews>
    <sheetView zoomScale="50" zoomScaleNormal="50" zoomScalePageLayoutView="0" workbookViewId="0" topLeftCell="A1">
      <selection activeCell="D34" sqref="D34"/>
    </sheetView>
  </sheetViews>
  <sheetFormatPr defaultColWidth="9.140625" defaultRowHeight="15"/>
  <cols>
    <col min="1" max="1" width="37.7109375" style="0" customWidth="1"/>
    <col min="3" max="3" width="12.140625" style="0" customWidth="1"/>
    <col min="4" max="4" width="26.28125" style="21" customWidth="1"/>
    <col min="5" max="6" width="22.7109375" style="0" customWidth="1"/>
    <col min="7" max="7" width="26.28125" style="0" customWidth="1"/>
    <col min="8" max="16" width="23.421875" style="0" customWidth="1"/>
    <col min="17" max="17" width="27.28125" style="0" customWidth="1"/>
    <col min="18" max="18" width="4.7109375" style="0" hidden="1" customWidth="1"/>
    <col min="19" max="19" width="23.421875" style="0" hidden="1" customWidth="1"/>
  </cols>
  <sheetData>
    <row r="1" spans="1:19" ht="18.75">
      <c r="A1" s="12"/>
      <c r="D1"/>
      <c r="P1" s="9" t="s">
        <v>548</v>
      </c>
      <c r="S1" s="9" t="s">
        <v>548</v>
      </c>
    </row>
    <row r="2" ht="15">
      <c r="A2" s="16"/>
    </row>
    <row r="3" spans="1:16" ht="15">
      <c r="A3" s="17"/>
      <c r="P3" t="s">
        <v>142</v>
      </c>
    </row>
    <row r="4" spans="1:19" ht="20.25">
      <c r="A4" s="431" t="s">
        <v>220</v>
      </c>
      <c r="B4" s="431"/>
      <c r="C4" s="431"/>
      <c r="D4" s="431"/>
      <c r="E4" s="431"/>
      <c r="F4" s="431"/>
      <c r="G4" s="431"/>
      <c r="H4" s="431"/>
      <c r="I4" s="431"/>
      <c r="J4" s="431"/>
      <c r="K4" s="431"/>
      <c r="L4" s="431"/>
      <c r="M4" s="431"/>
      <c r="N4" s="431"/>
      <c r="O4" s="431"/>
      <c r="P4" s="431"/>
      <c r="Q4" s="431"/>
      <c r="R4" s="431"/>
      <c r="S4" s="431"/>
    </row>
    <row r="5" spans="1:19" ht="18.75" customHeight="1">
      <c r="A5" s="85"/>
      <c r="B5" s="422" t="s">
        <v>653</v>
      </c>
      <c r="C5" s="422"/>
      <c r="D5" s="422"/>
      <c r="E5" s="422"/>
      <c r="F5" s="422"/>
      <c r="G5" s="422"/>
      <c r="H5" s="422"/>
      <c r="I5" s="422"/>
      <c r="J5" s="422"/>
      <c r="K5" s="422"/>
      <c r="L5" s="422"/>
      <c r="M5" s="422"/>
      <c r="N5" s="422"/>
      <c r="O5" s="422"/>
      <c r="P5" s="422"/>
      <c r="Q5" s="422"/>
      <c r="R5" s="422"/>
      <c r="S5" s="85"/>
    </row>
    <row r="6" spans="1:19" ht="18.75">
      <c r="A6" s="85"/>
      <c r="B6" s="85"/>
      <c r="C6" s="85"/>
      <c r="D6" s="85"/>
      <c r="F6" s="11"/>
      <c r="G6" s="85"/>
      <c r="H6" s="85"/>
      <c r="I6" s="11" t="s">
        <v>468</v>
      </c>
      <c r="J6" s="85"/>
      <c r="K6" s="85"/>
      <c r="L6" s="85"/>
      <c r="M6" s="85"/>
      <c r="N6" s="85"/>
      <c r="O6" s="85"/>
      <c r="P6" s="85"/>
      <c r="Q6" s="85"/>
      <c r="R6" s="85"/>
      <c r="S6" s="85"/>
    </row>
    <row r="7" spans="1:19" ht="18.75">
      <c r="A7" s="432" t="s">
        <v>111</v>
      </c>
      <c r="B7" s="432"/>
      <c r="C7" s="432"/>
      <c r="D7" s="432"/>
      <c r="E7" s="432"/>
      <c r="F7" s="432"/>
      <c r="G7" s="432"/>
      <c r="H7" s="432"/>
      <c r="I7" s="432"/>
      <c r="J7" s="432"/>
      <c r="K7" s="432"/>
      <c r="L7" s="432"/>
      <c r="M7" s="432"/>
      <c r="N7" s="432"/>
      <c r="O7" s="432"/>
      <c r="P7" s="432"/>
      <c r="Q7" s="432"/>
      <c r="R7" s="432"/>
      <c r="S7" s="432"/>
    </row>
    <row r="8" spans="1:7" ht="17.25" customHeight="1">
      <c r="A8" s="17"/>
      <c r="D8" s="433"/>
      <c r="E8" s="433"/>
      <c r="F8" s="433"/>
      <c r="G8" s="433"/>
    </row>
    <row r="9" spans="1:19" ht="18.75">
      <c r="A9" s="434" t="s">
        <v>145</v>
      </c>
      <c r="B9" s="435" t="s">
        <v>178</v>
      </c>
      <c r="C9" s="436" t="s">
        <v>196</v>
      </c>
      <c r="D9" s="439" t="s">
        <v>198</v>
      </c>
      <c r="E9" s="440"/>
      <c r="F9" s="440"/>
      <c r="G9" s="440"/>
      <c r="H9" s="440"/>
      <c r="I9" s="440"/>
      <c r="J9" s="440"/>
      <c r="K9" s="440"/>
      <c r="L9" s="440"/>
      <c r="M9" s="440"/>
      <c r="N9" s="440"/>
      <c r="O9" s="440"/>
      <c r="P9" s="440"/>
      <c r="Q9" s="440"/>
      <c r="R9" s="440"/>
      <c r="S9" s="441"/>
    </row>
    <row r="10" spans="1:19" ht="18.75">
      <c r="A10" s="434"/>
      <c r="B10" s="435"/>
      <c r="C10" s="437"/>
      <c r="D10" s="442" t="s">
        <v>549</v>
      </c>
      <c r="E10" s="443" t="s">
        <v>146</v>
      </c>
      <c r="F10" s="444"/>
      <c r="G10" s="444"/>
      <c r="H10" s="444"/>
      <c r="I10" s="444"/>
      <c r="J10" s="444"/>
      <c r="K10" s="444"/>
      <c r="L10" s="444"/>
      <c r="M10" s="444"/>
      <c r="N10" s="444"/>
      <c r="O10" s="444"/>
      <c r="P10" s="444"/>
      <c r="Q10" s="444"/>
      <c r="R10" s="444"/>
      <c r="S10" s="445"/>
    </row>
    <row r="11" spans="1:18" ht="15" customHeight="1">
      <c r="A11" s="434"/>
      <c r="B11" s="435"/>
      <c r="C11" s="437"/>
      <c r="D11" s="442"/>
      <c r="E11" s="424" t="s">
        <v>559</v>
      </c>
      <c r="F11" s="424" t="s">
        <v>560</v>
      </c>
      <c r="G11" s="427" t="s">
        <v>561</v>
      </c>
      <c r="H11" s="427" t="s">
        <v>562</v>
      </c>
      <c r="I11" s="428" t="s">
        <v>563</v>
      </c>
      <c r="J11" s="428" t="s">
        <v>564</v>
      </c>
      <c r="K11" s="428" t="s">
        <v>565</v>
      </c>
      <c r="L11" s="428" t="s">
        <v>566</v>
      </c>
      <c r="M11" s="428" t="s">
        <v>567</v>
      </c>
      <c r="N11" s="428" t="s">
        <v>568</v>
      </c>
      <c r="O11" s="428" t="s">
        <v>569</v>
      </c>
      <c r="P11" s="428" t="s">
        <v>570</v>
      </c>
      <c r="Q11" s="424" t="s">
        <v>646</v>
      </c>
      <c r="R11" s="424"/>
    </row>
    <row r="12" spans="1:18" ht="15" customHeight="1">
      <c r="A12" s="434"/>
      <c r="B12" s="435"/>
      <c r="C12" s="437"/>
      <c r="D12" s="442"/>
      <c r="E12" s="425"/>
      <c r="F12" s="425"/>
      <c r="G12" s="425"/>
      <c r="H12" s="425"/>
      <c r="I12" s="429"/>
      <c r="J12" s="429"/>
      <c r="K12" s="429"/>
      <c r="L12" s="429"/>
      <c r="M12" s="429"/>
      <c r="N12" s="429"/>
      <c r="O12" s="429"/>
      <c r="P12" s="429"/>
      <c r="Q12" s="425"/>
      <c r="R12" s="425"/>
    </row>
    <row r="13" spans="1:18" ht="15" customHeight="1">
      <c r="A13" s="434"/>
      <c r="B13" s="435"/>
      <c r="C13" s="437"/>
      <c r="D13" s="442"/>
      <c r="E13" s="425"/>
      <c r="F13" s="425"/>
      <c r="G13" s="425"/>
      <c r="H13" s="425"/>
      <c r="I13" s="429"/>
      <c r="J13" s="429"/>
      <c r="K13" s="429"/>
      <c r="L13" s="429"/>
      <c r="M13" s="429"/>
      <c r="N13" s="429"/>
      <c r="O13" s="429"/>
      <c r="P13" s="429"/>
      <c r="Q13" s="425"/>
      <c r="R13" s="425"/>
    </row>
    <row r="14" spans="1:18" ht="15" customHeight="1">
      <c r="A14" s="434"/>
      <c r="B14" s="435"/>
      <c r="C14" s="437"/>
      <c r="D14" s="442"/>
      <c r="E14" s="425"/>
      <c r="F14" s="425"/>
      <c r="G14" s="425"/>
      <c r="H14" s="425"/>
      <c r="I14" s="429"/>
      <c r="J14" s="429"/>
      <c r="K14" s="429"/>
      <c r="L14" s="429"/>
      <c r="M14" s="429"/>
      <c r="N14" s="429"/>
      <c r="O14" s="429"/>
      <c r="P14" s="429"/>
      <c r="Q14" s="425"/>
      <c r="R14" s="425"/>
    </row>
    <row r="15" spans="1:18" ht="15" customHeight="1">
      <c r="A15" s="434"/>
      <c r="B15" s="435"/>
      <c r="C15" s="437"/>
      <c r="D15" s="442"/>
      <c r="E15" s="425"/>
      <c r="F15" s="425"/>
      <c r="G15" s="425"/>
      <c r="H15" s="425"/>
      <c r="I15" s="429"/>
      <c r="J15" s="429"/>
      <c r="K15" s="429"/>
      <c r="L15" s="429"/>
      <c r="M15" s="429"/>
      <c r="N15" s="429"/>
      <c r="O15" s="429"/>
      <c r="P15" s="429"/>
      <c r="Q15" s="425"/>
      <c r="R15" s="425"/>
    </row>
    <row r="16" spans="1:18" ht="15" customHeight="1">
      <c r="A16" s="434"/>
      <c r="B16" s="435"/>
      <c r="C16" s="437"/>
      <c r="D16" s="442"/>
      <c r="E16" s="425"/>
      <c r="F16" s="425"/>
      <c r="G16" s="425"/>
      <c r="H16" s="425"/>
      <c r="I16" s="429"/>
      <c r="J16" s="429"/>
      <c r="K16" s="429"/>
      <c r="L16" s="429"/>
      <c r="M16" s="429"/>
      <c r="N16" s="429"/>
      <c r="O16" s="429"/>
      <c r="P16" s="429"/>
      <c r="Q16" s="425"/>
      <c r="R16" s="425"/>
    </row>
    <row r="17" spans="1:18" ht="33.75" customHeight="1">
      <c r="A17" s="434"/>
      <c r="B17" s="435"/>
      <c r="C17" s="437"/>
      <c r="D17" s="442"/>
      <c r="E17" s="425"/>
      <c r="F17" s="425"/>
      <c r="G17" s="425"/>
      <c r="H17" s="425"/>
      <c r="I17" s="429"/>
      <c r="J17" s="429"/>
      <c r="K17" s="429"/>
      <c r="L17" s="429"/>
      <c r="M17" s="429"/>
      <c r="N17" s="429"/>
      <c r="O17" s="429"/>
      <c r="P17" s="429"/>
      <c r="Q17" s="425"/>
      <c r="R17" s="425"/>
    </row>
    <row r="18" spans="1:18" ht="373.5" customHeight="1">
      <c r="A18" s="434"/>
      <c r="B18" s="435"/>
      <c r="C18" s="438"/>
      <c r="D18" s="442"/>
      <c r="E18" s="426"/>
      <c r="F18" s="426"/>
      <c r="G18" s="426"/>
      <c r="H18" s="426"/>
      <c r="I18" s="430"/>
      <c r="J18" s="430"/>
      <c r="K18" s="430"/>
      <c r="L18" s="430"/>
      <c r="M18" s="430"/>
      <c r="N18" s="430"/>
      <c r="O18" s="430"/>
      <c r="P18" s="430"/>
      <c r="Q18" s="426"/>
      <c r="R18" s="426"/>
    </row>
    <row r="19" spans="1:18" s="125" customFormat="1" ht="18.75">
      <c r="A19" s="6">
        <v>1</v>
      </c>
      <c r="B19" s="6">
        <v>2</v>
      </c>
      <c r="C19" s="6">
        <v>3</v>
      </c>
      <c r="D19" s="6">
        <v>4</v>
      </c>
      <c r="E19" s="6">
        <v>5</v>
      </c>
      <c r="F19" s="6">
        <v>6</v>
      </c>
      <c r="G19" s="6">
        <v>7</v>
      </c>
      <c r="H19" s="6">
        <v>8</v>
      </c>
      <c r="I19" s="6">
        <v>9</v>
      </c>
      <c r="J19" s="6">
        <f>I19+1</f>
        <v>10</v>
      </c>
      <c r="K19" s="6">
        <f aca="true" t="shared" si="0" ref="K19:R19">J19+1</f>
        <v>11</v>
      </c>
      <c r="L19" s="6">
        <f t="shared" si="0"/>
        <v>12</v>
      </c>
      <c r="M19" s="6">
        <f t="shared" si="0"/>
        <v>13</v>
      </c>
      <c r="N19" s="6">
        <v>14</v>
      </c>
      <c r="O19" s="6">
        <f t="shared" si="0"/>
        <v>15</v>
      </c>
      <c r="P19" s="6">
        <f t="shared" si="0"/>
        <v>16</v>
      </c>
      <c r="Q19" s="6">
        <f t="shared" si="0"/>
        <v>17</v>
      </c>
      <c r="R19" s="6">
        <f t="shared" si="0"/>
        <v>18</v>
      </c>
    </row>
    <row r="20" spans="1:18" s="21" customFormat="1" ht="37.5">
      <c r="A20" s="8" t="s">
        <v>203</v>
      </c>
      <c r="B20" s="24" t="s">
        <v>205</v>
      </c>
      <c r="C20" s="15" t="s">
        <v>182</v>
      </c>
      <c r="D20" s="25">
        <f>E20+F20+G20+H20+I20+R20</f>
        <v>0</v>
      </c>
      <c r="E20" s="25"/>
      <c r="F20" s="25"/>
      <c r="G20" s="25"/>
      <c r="H20" s="25"/>
      <c r="I20" s="25"/>
      <c r="J20" s="25"/>
      <c r="K20" s="25"/>
      <c r="L20" s="25"/>
      <c r="M20" s="25"/>
      <c r="N20" s="25"/>
      <c r="O20" s="25"/>
      <c r="P20" s="25"/>
      <c r="Q20" s="25"/>
      <c r="R20" s="25"/>
    </row>
    <row r="21" spans="1:18" ht="18.75">
      <c r="A21" s="8" t="s">
        <v>208</v>
      </c>
      <c r="B21" s="15">
        <v>100</v>
      </c>
      <c r="C21" s="15" t="s">
        <v>185</v>
      </c>
      <c r="D21" s="25">
        <f>E21+F21+G21+H21+I21+R21</f>
        <v>12700</v>
      </c>
      <c r="E21" s="25">
        <f>SUM(E22:E23)</f>
        <v>12700</v>
      </c>
      <c r="F21" s="25">
        <f aca="true" t="shared" si="1" ref="F21:R21">SUM(F22:F23)</f>
        <v>0</v>
      </c>
      <c r="G21" s="25">
        <f t="shared" si="1"/>
        <v>0</v>
      </c>
      <c r="H21" s="25">
        <f t="shared" si="1"/>
        <v>0</v>
      </c>
      <c r="I21" s="25">
        <f t="shared" si="1"/>
        <v>0</v>
      </c>
      <c r="J21" s="25">
        <f t="shared" si="1"/>
        <v>0</v>
      </c>
      <c r="K21" s="25">
        <f t="shared" si="1"/>
        <v>0</v>
      </c>
      <c r="L21" s="25">
        <f t="shared" si="1"/>
        <v>0</v>
      </c>
      <c r="M21" s="25">
        <f t="shared" si="1"/>
        <v>0</v>
      </c>
      <c r="N21" s="25">
        <f t="shared" si="1"/>
        <v>0</v>
      </c>
      <c r="O21" s="25">
        <f t="shared" si="1"/>
        <v>0</v>
      </c>
      <c r="P21" s="25">
        <f t="shared" si="1"/>
        <v>0</v>
      </c>
      <c r="Q21" s="25">
        <f t="shared" si="1"/>
        <v>0</v>
      </c>
      <c r="R21" s="25">
        <f t="shared" si="1"/>
        <v>0</v>
      </c>
    </row>
    <row r="22" spans="1:18" ht="56.25" hidden="1">
      <c r="A22" s="2" t="s">
        <v>183</v>
      </c>
      <c r="B22" s="19" t="s">
        <v>206</v>
      </c>
      <c r="C22" s="6">
        <v>180</v>
      </c>
      <c r="D22" s="25">
        <f>E22+F22+G22+H22+I22+R22</f>
        <v>0</v>
      </c>
      <c r="E22" s="26"/>
      <c r="F22" s="26"/>
      <c r="G22" s="26"/>
      <c r="H22" s="26"/>
      <c r="I22" s="26"/>
      <c r="J22" s="26"/>
      <c r="K22" s="26"/>
      <c r="L22" s="26"/>
      <c r="M22" s="26"/>
      <c r="N22" s="26"/>
      <c r="O22" s="26"/>
      <c r="P22" s="26"/>
      <c r="Q22" s="26"/>
      <c r="R22" s="26"/>
    </row>
    <row r="23" spans="1:18" ht="37.5">
      <c r="A23" s="2" t="s">
        <v>213</v>
      </c>
      <c r="B23" s="6">
        <v>150</v>
      </c>
      <c r="C23" s="6">
        <v>180</v>
      </c>
      <c r="D23" s="25">
        <f>E23+F23+G23+H23+I23+R23</f>
        <v>12700</v>
      </c>
      <c r="E23" s="6">
        <v>12700</v>
      </c>
      <c r="F23" s="6"/>
      <c r="G23" s="6"/>
      <c r="H23" s="6"/>
      <c r="I23" s="6"/>
      <c r="J23" s="6"/>
      <c r="K23" s="6"/>
      <c r="L23" s="6"/>
      <c r="M23" s="6"/>
      <c r="N23" s="6"/>
      <c r="O23" s="6"/>
      <c r="P23" s="6"/>
      <c r="Q23" s="6"/>
      <c r="R23" s="6"/>
    </row>
    <row r="24" spans="1:18" ht="26.25" customHeight="1" hidden="1">
      <c r="A24" s="2"/>
      <c r="B24" s="6"/>
      <c r="C24" s="6"/>
      <c r="D24" s="25"/>
      <c r="E24" s="6"/>
      <c r="F24" s="6"/>
      <c r="G24" s="6"/>
      <c r="H24" s="6"/>
      <c r="I24" s="6"/>
      <c r="J24" s="6"/>
      <c r="K24" s="6"/>
      <c r="L24" s="6"/>
      <c r="M24" s="6"/>
      <c r="N24" s="6"/>
      <c r="O24" s="6"/>
      <c r="P24" s="6"/>
      <c r="Q24" s="6"/>
      <c r="R24" s="6"/>
    </row>
    <row r="25" spans="1:18" s="22" customFormat="1" ht="37.5">
      <c r="A25" s="27" t="s">
        <v>186</v>
      </c>
      <c r="B25" s="28">
        <v>200</v>
      </c>
      <c r="C25" s="28" t="s">
        <v>185</v>
      </c>
      <c r="D25" s="25">
        <f aca="true" t="shared" si="2" ref="D25:D67">E25+F25+G25+H25+I25+R25</f>
        <v>12700</v>
      </c>
      <c r="E25" s="29">
        <f>E26+E33+E40++E49+E51+E56+E57+E58</f>
        <v>12700</v>
      </c>
      <c r="F25" s="29"/>
      <c r="G25" s="29">
        <f>G26+G33+G40++G49+G51+G56+G57+G58</f>
        <v>0</v>
      </c>
      <c r="H25" s="29">
        <f>H26+H33+H40++H49+H51+H56+H57+H58</f>
        <v>0</v>
      </c>
      <c r="I25" s="29">
        <f>I26+I33+I40++I49+I51+I56+I57+I58</f>
        <v>0</v>
      </c>
      <c r="J25" s="29"/>
      <c r="K25" s="29"/>
      <c r="L25" s="29"/>
      <c r="M25" s="29"/>
      <c r="N25" s="29"/>
      <c r="O25" s="29"/>
      <c r="P25" s="29"/>
      <c r="Q25" s="29"/>
      <c r="R25" s="29">
        <f>R26+R33+R40++R49+R51+R56+R57+R58</f>
        <v>0</v>
      </c>
    </row>
    <row r="26" spans="1:18" s="22" customFormat="1" ht="37.5" hidden="1">
      <c r="A26" s="30" t="s">
        <v>431</v>
      </c>
      <c r="B26" s="28">
        <v>210</v>
      </c>
      <c r="C26" s="28">
        <v>100</v>
      </c>
      <c r="D26" s="25">
        <f t="shared" si="2"/>
        <v>0</v>
      </c>
      <c r="E26" s="31">
        <f>E27+E29+E30</f>
        <v>0</v>
      </c>
      <c r="F26" s="31"/>
      <c r="G26" s="31">
        <f>G27+G29+G30</f>
        <v>0</v>
      </c>
      <c r="H26" s="31">
        <f>H27+H29+H30</f>
        <v>0</v>
      </c>
      <c r="I26" s="31">
        <f>I27+I29+I30</f>
        <v>0</v>
      </c>
      <c r="J26" s="31"/>
      <c r="K26" s="31"/>
      <c r="L26" s="31"/>
      <c r="M26" s="31"/>
      <c r="N26" s="31"/>
      <c r="O26" s="31"/>
      <c r="P26" s="31"/>
      <c r="Q26" s="31"/>
      <c r="R26" s="31">
        <f>R27+R29+R30</f>
        <v>0</v>
      </c>
    </row>
    <row r="27" spans="1:18" s="22" customFormat="1" ht="56.25" hidden="1">
      <c r="A27" s="30" t="s">
        <v>432</v>
      </c>
      <c r="B27" s="28">
        <v>211</v>
      </c>
      <c r="C27" s="28">
        <v>111.119</v>
      </c>
      <c r="D27" s="25">
        <f t="shared" si="2"/>
        <v>0</v>
      </c>
      <c r="E27" s="31">
        <f>E28+E31</f>
        <v>0</v>
      </c>
      <c r="F27" s="31"/>
      <c r="G27" s="31">
        <f>G28+G31</f>
        <v>0</v>
      </c>
      <c r="H27" s="31">
        <f>H28+H31</f>
        <v>0</v>
      </c>
      <c r="I27" s="31">
        <f>I28+I31</f>
        <v>0</v>
      </c>
      <c r="J27" s="31"/>
      <c r="K27" s="31"/>
      <c r="L27" s="31"/>
      <c r="M27" s="31"/>
      <c r="N27" s="31"/>
      <c r="O27" s="31"/>
      <c r="P27" s="31"/>
      <c r="Q27" s="31"/>
      <c r="R27" s="31">
        <f>R28+R31</f>
        <v>0</v>
      </c>
    </row>
    <row r="28" spans="1:18" s="22" customFormat="1" ht="18.75" hidden="1">
      <c r="A28" s="30" t="s">
        <v>433</v>
      </c>
      <c r="B28" s="28">
        <v>212</v>
      </c>
      <c r="C28" s="28">
        <v>111</v>
      </c>
      <c r="D28" s="25">
        <f t="shared" si="2"/>
        <v>0</v>
      </c>
      <c r="E28" s="31"/>
      <c r="F28" s="31"/>
      <c r="G28" s="31"/>
      <c r="H28" s="31"/>
      <c r="I28" s="31"/>
      <c r="J28" s="31"/>
      <c r="K28" s="31"/>
      <c r="L28" s="31"/>
      <c r="M28" s="31"/>
      <c r="N28" s="31"/>
      <c r="O28" s="31"/>
      <c r="P28" s="31"/>
      <c r="Q28" s="31"/>
      <c r="R28" s="31"/>
    </row>
    <row r="29" spans="1:18" s="22" customFormat="1" ht="56.25" hidden="1">
      <c r="A29" s="32" t="s">
        <v>434</v>
      </c>
      <c r="B29" s="28">
        <v>213</v>
      </c>
      <c r="C29" s="28">
        <v>112</v>
      </c>
      <c r="D29" s="25">
        <f t="shared" si="2"/>
        <v>0</v>
      </c>
      <c r="E29" s="31"/>
      <c r="F29" s="31"/>
      <c r="G29" s="31"/>
      <c r="H29" s="31"/>
      <c r="I29" s="31"/>
      <c r="J29" s="31"/>
      <c r="K29" s="31"/>
      <c r="L29" s="31"/>
      <c r="M29" s="31"/>
      <c r="N29" s="31"/>
      <c r="O29" s="31"/>
      <c r="P29" s="31"/>
      <c r="Q29" s="31"/>
      <c r="R29" s="31"/>
    </row>
    <row r="30" spans="1:18" s="22" customFormat="1" ht="115.5" customHeight="1" hidden="1">
      <c r="A30" s="30" t="s">
        <v>435</v>
      </c>
      <c r="B30" s="28">
        <v>214</v>
      </c>
      <c r="C30" s="28">
        <v>113</v>
      </c>
      <c r="D30" s="25">
        <f t="shared" si="2"/>
        <v>0</v>
      </c>
      <c r="E30" s="31"/>
      <c r="F30" s="31"/>
      <c r="G30" s="31"/>
      <c r="H30" s="31"/>
      <c r="I30" s="31"/>
      <c r="J30" s="31"/>
      <c r="K30" s="31"/>
      <c r="L30" s="31"/>
      <c r="M30" s="31"/>
      <c r="N30" s="31"/>
      <c r="O30" s="31"/>
      <c r="P30" s="31"/>
      <c r="Q30" s="31"/>
      <c r="R30" s="31"/>
    </row>
    <row r="31" spans="1:18" s="22" customFormat="1" ht="93.75" hidden="1">
      <c r="A31" s="30" t="s">
        <v>436</v>
      </c>
      <c r="B31" s="28">
        <v>215</v>
      </c>
      <c r="C31" s="28">
        <v>119</v>
      </c>
      <c r="D31" s="25">
        <f t="shared" si="2"/>
        <v>0</v>
      </c>
      <c r="E31" s="31"/>
      <c r="F31" s="31"/>
      <c r="G31" s="31"/>
      <c r="H31" s="31"/>
      <c r="I31" s="31"/>
      <c r="J31" s="31"/>
      <c r="K31" s="31"/>
      <c r="L31" s="31"/>
      <c r="M31" s="31"/>
      <c r="N31" s="31"/>
      <c r="O31" s="31"/>
      <c r="P31" s="31"/>
      <c r="Q31" s="31"/>
      <c r="R31" s="31"/>
    </row>
    <row r="32" spans="1:18" s="22" customFormat="1" ht="18.75" hidden="1">
      <c r="A32" s="30"/>
      <c r="B32" s="28"/>
      <c r="C32" s="28"/>
      <c r="D32" s="25">
        <f t="shared" si="2"/>
        <v>0</v>
      </c>
      <c r="E32" s="31"/>
      <c r="F32" s="31"/>
      <c r="G32" s="31"/>
      <c r="H32" s="31"/>
      <c r="I32" s="31"/>
      <c r="J32" s="31"/>
      <c r="K32" s="31"/>
      <c r="L32" s="31"/>
      <c r="M32" s="31"/>
      <c r="N32" s="31"/>
      <c r="O32" s="31"/>
      <c r="P32" s="31"/>
      <c r="Q32" s="31"/>
      <c r="R32" s="31"/>
    </row>
    <row r="33" spans="1:18" s="22" customFormat="1" ht="37.5" hidden="1">
      <c r="A33" s="30" t="s">
        <v>437</v>
      </c>
      <c r="B33" s="28">
        <v>220</v>
      </c>
      <c r="C33" s="28">
        <v>300</v>
      </c>
      <c r="D33" s="25">
        <f t="shared" si="2"/>
        <v>0</v>
      </c>
      <c r="E33" s="31">
        <f>E34+E36+E37+E38</f>
        <v>0</v>
      </c>
      <c r="F33" s="31"/>
      <c r="G33" s="31">
        <f>G34+G36+G37+G38</f>
        <v>0</v>
      </c>
      <c r="H33" s="31">
        <f>H34+H36+H37+H38</f>
        <v>0</v>
      </c>
      <c r="I33" s="31">
        <f>I34+I36+I37+I38</f>
        <v>0</v>
      </c>
      <c r="J33" s="31"/>
      <c r="K33" s="31"/>
      <c r="L33" s="31"/>
      <c r="M33" s="31"/>
      <c r="N33" s="31"/>
      <c r="O33" s="31"/>
      <c r="P33" s="31"/>
      <c r="Q33" s="31"/>
      <c r="R33" s="31">
        <f>R34+R36+R37+R38</f>
        <v>0</v>
      </c>
    </row>
    <row r="34" spans="1:18" s="22" customFormat="1" ht="75" hidden="1">
      <c r="A34" s="30" t="s">
        <v>438</v>
      </c>
      <c r="B34" s="28">
        <v>221</v>
      </c>
      <c r="C34" s="28">
        <v>320</v>
      </c>
      <c r="D34" s="25">
        <f t="shared" si="2"/>
        <v>0</v>
      </c>
      <c r="E34" s="31">
        <f>E35</f>
        <v>0</v>
      </c>
      <c r="F34" s="31"/>
      <c r="G34" s="31">
        <f>G35</f>
        <v>0</v>
      </c>
      <c r="H34" s="31">
        <f>H35</f>
        <v>0</v>
      </c>
      <c r="I34" s="31">
        <f>I35</f>
        <v>0</v>
      </c>
      <c r="J34" s="31"/>
      <c r="K34" s="31"/>
      <c r="L34" s="31"/>
      <c r="M34" s="31"/>
      <c r="N34" s="31"/>
      <c r="O34" s="31"/>
      <c r="P34" s="31"/>
      <c r="Q34" s="31"/>
      <c r="R34" s="31">
        <f>R35</f>
        <v>0</v>
      </c>
    </row>
    <row r="35" spans="1:18" s="22" customFormat="1" ht="75" hidden="1">
      <c r="A35" s="30" t="s">
        <v>439</v>
      </c>
      <c r="B35" s="28">
        <v>222</v>
      </c>
      <c r="C35" s="28">
        <v>321</v>
      </c>
      <c r="D35" s="25">
        <f t="shared" si="2"/>
        <v>0</v>
      </c>
      <c r="E35" s="31"/>
      <c r="F35" s="31"/>
      <c r="G35" s="31"/>
      <c r="H35" s="31"/>
      <c r="I35" s="31"/>
      <c r="J35" s="31"/>
      <c r="K35" s="31"/>
      <c r="L35" s="31"/>
      <c r="M35" s="31"/>
      <c r="N35" s="31"/>
      <c r="O35" s="31"/>
      <c r="P35" s="31"/>
      <c r="Q35" s="31"/>
      <c r="R35" s="31"/>
    </row>
    <row r="36" spans="1:18" s="22" customFormat="1" ht="18.75" hidden="1">
      <c r="A36" s="30" t="s">
        <v>440</v>
      </c>
      <c r="B36" s="28">
        <v>223</v>
      </c>
      <c r="C36" s="28">
        <v>340</v>
      </c>
      <c r="D36" s="25">
        <f t="shared" si="2"/>
        <v>0</v>
      </c>
      <c r="E36" s="31"/>
      <c r="F36" s="31"/>
      <c r="G36" s="31"/>
      <c r="H36" s="31"/>
      <c r="I36" s="31"/>
      <c r="J36" s="31"/>
      <c r="K36" s="31"/>
      <c r="L36" s="31"/>
      <c r="M36" s="31"/>
      <c r="N36" s="31"/>
      <c r="O36" s="31"/>
      <c r="P36" s="31"/>
      <c r="Q36" s="31"/>
      <c r="R36" s="31"/>
    </row>
    <row r="37" spans="1:18" s="22" customFormat="1" ht="18.75" hidden="1">
      <c r="A37" s="30" t="s">
        <v>441</v>
      </c>
      <c r="B37" s="28">
        <v>224</v>
      </c>
      <c r="C37" s="28">
        <v>350</v>
      </c>
      <c r="D37" s="25">
        <f t="shared" si="2"/>
        <v>0</v>
      </c>
      <c r="E37" s="31"/>
      <c r="F37" s="31"/>
      <c r="G37" s="31"/>
      <c r="H37" s="31"/>
      <c r="I37" s="31"/>
      <c r="J37" s="31"/>
      <c r="K37" s="31"/>
      <c r="L37" s="31"/>
      <c r="M37" s="31"/>
      <c r="N37" s="31"/>
      <c r="O37" s="31"/>
      <c r="P37" s="31"/>
      <c r="Q37" s="31"/>
      <c r="R37" s="31"/>
    </row>
    <row r="38" spans="1:18" s="22" customFormat="1" ht="18.75" hidden="1">
      <c r="A38" s="30" t="s">
        <v>442</v>
      </c>
      <c r="B38" s="28">
        <v>225</v>
      </c>
      <c r="C38" s="28">
        <v>360</v>
      </c>
      <c r="D38" s="25">
        <f t="shared" si="2"/>
        <v>0</v>
      </c>
      <c r="E38" s="31"/>
      <c r="F38" s="31"/>
      <c r="G38" s="31"/>
      <c r="H38" s="31"/>
      <c r="I38" s="31"/>
      <c r="J38" s="31"/>
      <c r="K38" s="31"/>
      <c r="L38" s="31"/>
      <c r="M38" s="31"/>
      <c r="N38" s="31"/>
      <c r="O38" s="31"/>
      <c r="P38" s="31"/>
      <c r="Q38" s="31"/>
      <c r="R38" s="31"/>
    </row>
    <row r="39" spans="1:18" s="22" customFormat="1" ht="18.75" hidden="1">
      <c r="A39" s="32"/>
      <c r="B39" s="28"/>
      <c r="C39" s="28"/>
      <c r="D39" s="25">
        <f t="shared" si="2"/>
        <v>0</v>
      </c>
      <c r="E39" s="31"/>
      <c r="F39" s="31"/>
      <c r="G39" s="31"/>
      <c r="H39" s="31"/>
      <c r="I39" s="31"/>
      <c r="J39" s="31"/>
      <c r="K39" s="31"/>
      <c r="L39" s="31"/>
      <c r="M39" s="31"/>
      <c r="N39" s="31"/>
      <c r="O39" s="31"/>
      <c r="P39" s="31"/>
      <c r="Q39" s="31"/>
      <c r="R39" s="31"/>
    </row>
    <row r="40" spans="1:18" s="22" customFormat="1" ht="37.5" hidden="1">
      <c r="A40" s="30" t="s">
        <v>443</v>
      </c>
      <c r="B40" s="28">
        <v>226</v>
      </c>
      <c r="C40" s="28">
        <v>800</v>
      </c>
      <c r="D40" s="25">
        <f t="shared" si="2"/>
        <v>0</v>
      </c>
      <c r="E40" s="31">
        <f>E41+E43+E47</f>
        <v>0</v>
      </c>
      <c r="F40" s="31"/>
      <c r="G40" s="31">
        <f>G41+G43+G47</f>
        <v>0</v>
      </c>
      <c r="H40" s="31">
        <f>H41+H43+H47</f>
        <v>0</v>
      </c>
      <c r="I40" s="31">
        <f>I41+I43+I47</f>
        <v>0</v>
      </c>
      <c r="J40" s="31"/>
      <c r="K40" s="31"/>
      <c r="L40" s="31"/>
      <c r="M40" s="31"/>
      <c r="N40" s="31"/>
      <c r="O40" s="31"/>
      <c r="P40" s="31"/>
      <c r="Q40" s="31"/>
      <c r="R40" s="31">
        <f>R41+R43+R47</f>
        <v>0</v>
      </c>
    </row>
    <row r="41" spans="1:18" s="22" customFormat="1" ht="112.5" hidden="1">
      <c r="A41" s="32" t="s">
        <v>187</v>
      </c>
      <c r="B41" s="28">
        <v>227</v>
      </c>
      <c r="C41" s="28">
        <v>831</v>
      </c>
      <c r="D41" s="25">
        <f t="shared" si="2"/>
        <v>0</v>
      </c>
      <c r="E41" s="31"/>
      <c r="F41" s="31"/>
      <c r="G41" s="31"/>
      <c r="H41" s="31"/>
      <c r="I41" s="31"/>
      <c r="J41" s="31"/>
      <c r="K41" s="31"/>
      <c r="L41" s="31"/>
      <c r="M41" s="31"/>
      <c r="N41" s="31"/>
      <c r="O41" s="31"/>
      <c r="P41" s="31"/>
      <c r="Q41" s="31"/>
      <c r="R41" s="31"/>
    </row>
    <row r="42" spans="1:18" s="22" customFormat="1" ht="18.75" hidden="1">
      <c r="A42" s="30"/>
      <c r="B42" s="28"/>
      <c r="C42" s="28"/>
      <c r="D42" s="25">
        <f t="shared" si="2"/>
        <v>0</v>
      </c>
      <c r="E42" s="31"/>
      <c r="F42" s="31"/>
      <c r="G42" s="31"/>
      <c r="H42" s="31"/>
      <c r="I42" s="31"/>
      <c r="J42" s="31"/>
      <c r="K42" s="31"/>
      <c r="L42" s="31"/>
      <c r="M42" s="31"/>
      <c r="N42" s="31"/>
      <c r="O42" s="31"/>
      <c r="P42" s="31"/>
      <c r="Q42" s="31"/>
      <c r="R42" s="31"/>
    </row>
    <row r="43" spans="1:18" s="22" customFormat="1" ht="37.5" hidden="1">
      <c r="A43" s="30" t="s">
        <v>444</v>
      </c>
      <c r="B43" s="28">
        <v>230</v>
      </c>
      <c r="C43" s="28">
        <v>850</v>
      </c>
      <c r="D43" s="25">
        <f t="shared" si="2"/>
        <v>0</v>
      </c>
      <c r="E43" s="31">
        <f>SUM(E44:E46)</f>
        <v>0</v>
      </c>
      <c r="F43" s="31"/>
      <c r="G43" s="31">
        <f>SUM(G44:G46)</f>
        <v>0</v>
      </c>
      <c r="H43" s="31">
        <f>SUM(H44:H46)</f>
        <v>0</v>
      </c>
      <c r="I43" s="31">
        <f>SUM(I44:I46)</f>
        <v>0</v>
      </c>
      <c r="J43" s="31"/>
      <c r="K43" s="31"/>
      <c r="L43" s="31"/>
      <c r="M43" s="31"/>
      <c r="N43" s="31"/>
      <c r="O43" s="31"/>
      <c r="P43" s="31"/>
      <c r="Q43" s="31"/>
      <c r="R43" s="31">
        <f>SUM(R44:R46)</f>
        <v>0</v>
      </c>
    </row>
    <row r="44" spans="1:18" s="22" customFormat="1" ht="37.5" hidden="1">
      <c r="A44" s="30" t="s">
        <v>445</v>
      </c>
      <c r="B44" s="28">
        <v>231</v>
      </c>
      <c r="C44" s="28">
        <v>851</v>
      </c>
      <c r="D44" s="25">
        <f t="shared" si="2"/>
        <v>0</v>
      </c>
      <c r="E44" s="31"/>
      <c r="F44" s="31"/>
      <c r="G44" s="31"/>
      <c r="H44" s="31"/>
      <c r="I44" s="31"/>
      <c r="J44" s="31"/>
      <c r="K44" s="31"/>
      <c r="L44" s="31"/>
      <c r="M44" s="31"/>
      <c r="N44" s="31"/>
      <c r="O44" s="31"/>
      <c r="P44" s="31"/>
      <c r="Q44" s="31"/>
      <c r="R44" s="31"/>
    </row>
    <row r="45" spans="1:18" s="22" customFormat="1" ht="37.5" hidden="1">
      <c r="A45" s="30" t="s">
        <v>446</v>
      </c>
      <c r="B45" s="28">
        <v>232</v>
      </c>
      <c r="C45" s="28">
        <v>852</v>
      </c>
      <c r="D45" s="25">
        <f t="shared" si="2"/>
        <v>0</v>
      </c>
      <c r="E45" s="31"/>
      <c r="F45" s="31"/>
      <c r="G45" s="31"/>
      <c r="H45" s="31"/>
      <c r="I45" s="31"/>
      <c r="J45" s="31"/>
      <c r="K45" s="31"/>
      <c r="L45" s="31"/>
      <c r="M45" s="31"/>
      <c r="N45" s="31"/>
      <c r="O45" s="31"/>
      <c r="P45" s="31"/>
      <c r="Q45" s="31"/>
      <c r="R45" s="31"/>
    </row>
    <row r="46" spans="1:18" s="22" customFormat="1" ht="18.75" hidden="1">
      <c r="A46" s="30" t="s">
        <v>447</v>
      </c>
      <c r="B46" s="28">
        <v>233</v>
      </c>
      <c r="C46" s="28">
        <v>853</v>
      </c>
      <c r="D46" s="25">
        <f t="shared" si="2"/>
        <v>0</v>
      </c>
      <c r="E46" s="31"/>
      <c r="F46" s="31"/>
      <c r="G46" s="31"/>
      <c r="H46" s="31"/>
      <c r="I46" s="31"/>
      <c r="J46" s="31"/>
      <c r="K46" s="31"/>
      <c r="L46" s="31"/>
      <c r="M46" s="31"/>
      <c r="N46" s="31"/>
      <c r="O46" s="31"/>
      <c r="P46" s="31"/>
      <c r="Q46" s="31"/>
      <c r="R46" s="31"/>
    </row>
    <row r="47" spans="1:18" s="22" customFormat="1" ht="75" hidden="1">
      <c r="A47" s="30" t="s">
        <v>188</v>
      </c>
      <c r="B47" s="28">
        <v>234</v>
      </c>
      <c r="C47" s="28">
        <v>860</v>
      </c>
      <c r="D47" s="25">
        <f t="shared" si="2"/>
        <v>0</v>
      </c>
      <c r="E47" s="31"/>
      <c r="F47" s="31"/>
      <c r="G47" s="31"/>
      <c r="H47" s="31"/>
      <c r="I47" s="31"/>
      <c r="J47" s="31"/>
      <c r="K47" s="31"/>
      <c r="L47" s="31"/>
      <c r="M47" s="31"/>
      <c r="N47" s="31"/>
      <c r="O47" s="31"/>
      <c r="P47" s="31"/>
      <c r="Q47" s="31"/>
      <c r="R47" s="31"/>
    </row>
    <row r="48" spans="1:18" s="22" customFormat="1" ht="18.75" hidden="1">
      <c r="A48" s="30"/>
      <c r="B48" s="28"/>
      <c r="C48" s="28"/>
      <c r="D48" s="25">
        <f t="shared" si="2"/>
        <v>0</v>
      </c>
      <c r="E48" s="31"/>
      <c r="F48" s="31"/>
      <c r="G48" s="31"/>
      <c r="H48" s="31"/>
      <c r="I48" s="31"/>
      <c r="J48" s="31"/>
      <c r="K48" s="31"/>
      <c r="L48" s="31"/>
      <c r="M48" s="31"/>
      <c r="N48" s="31"/>
      <c r="O48" s="31"/>
      <c r="P48" s="31"/>
      <c r="Q48" s="31"/>
      <c r="R48" s="31"/>
    </row>
    <row r="49" spans="1:18" s="22" customFormat="1" ht="45" customHeight="1" hidden="1">
      <c r="A49" s="30" t="s">
        <v>448</v>
      </c>
      <c r="B49" s="28">
        <v>240</v>
      </c>
      <c r="C49" s="28">
        <v>600</v>
      </c>
      <c r="D49" s="25">
        <f t="shared" si="2"/>
        <v>0</v>
      </c>
      <c r="E49" s="31"/>
      <c r="F49" s="31"/>
      <c r="G49" s="31"/>
      <c r="H49" s="31"/>
      <c r="I49" s="31"/>
      <c r="J49" s="31"/>
      <c r="K49" s="31"/>
      <c r="L49" s="31"/>
      <c r="M49" s="31"/>
      <c r="N49" s="31"/>
      <c r="O49" s="31"/>
      <c r="P49" s="31"/>
      <c r="Q49" s="31"/>
      <c r="R49" s="31"/>
    </row>
    <row r="50" spans="1:18" s="22" customFormat="1" ht="18.75" hidden="1">
      <c r="A50" s="30"/>
      <c r="B50" s="28"/>
      <c r="C50" s="28"/>
      <c r="D50" s="25">
        <f t="shared" si="2"/>
        <v>0</v>
      </c>
      <c r="E50" s="31"/>
      <c r="F50" s="31"/>
      <c r="G50" s="31"/>
      <c r="H50" s="31"/>
      <c r="I50" s="31"/>
      <c r="J50" s="31"/>
      <c r="K50" s="31"/>
      <c r="L50" s="31"/>
      <c r="M50" s="31"/>
      <c r="N50" s="31"/>
      <c r="O50" s="31"/>
      <c r="P50" s="31"/>
      <c r="Q50" s="31"/>
      <c r="R50" s="31"/>
    </row>
    <row r="51" spans="1:18" s="22" customFormat="1" ht="75" hidden="1">
      <c r="A51" s="30" t="s">
        <v>189</v>
      </c>
      <c r="B51" s="28">
        <v>241</v>
      </c>
      <c r="C51" s="28">
        <v>400</v>
      </c>
      <c r="D51" s="25">
        <f t="shared" si="2"/>
        <v>0</v>
      </c>
      <c r="E51" s="31">
        <f>SUM(E52:E53)</f>
        <v>0</v>
      </c>
      <c r="F51" s="31"/>
      <c r="G51" s="31">
        <f>SUM(G52:G53)</f>
        <v>0</v>
      </c>
      <c r="H51" s="31">
        <f>SUM(H52:H53)</f>
        <v>0</v>
      </c>
      <c r="I51" s="31">
        <f>SUM(I52:I53)</f>
        <v>0</v>
      </c>
      <c r="J51" s="31"/>
      <c r="K51" s="31"/>
      <c r="L51" s="31"/>
      <c r="M51" s="31"/>
      <c r="N51" s="31"/>
      <c r="O51" s="31"/>
      <c r="P51" s="31"/>
      <c r="Q51" s="31"/>
      <c r="R51" s="31">
        <f>SUM(R52:R53)</f>
        <v>0</v>
      </c>
    </row>
    <row r="52" spans="1:18" s="22" customFormat="1" ht="112.5" customHeight="1" hidden="1">
      <c r="A52" s="32" t="s">
        <v>449</v>
      </c>
      <c r="B52" s="28">
        <v>242</v>
      </c>
      <c r="C52" s="28">
        <v>416</v>
      </c>
      <c r="D52" s="25">
        <f t="shared" si="2"/>
        <v>0</v>
      </c>
      <c r="E52" s="31"/>
      <c r="F52" s="31"/>
      <c r="G52" s="31"/>
      <c r="H52" s="31"/>
      <c r="I52" s="31"/>
      <c r="J52" s="31"/>
      <c r="K52" s="31"/>
      <c r="L52" s="31"/>
      <c r="M52" s="31"/>
      <c r="N52" s="31"/>
      <c r="O52" s="31"/>
      <c r="P52" s="31"/>
      <c r="Q52" s="31"/>
      <c r="R52" s="31"/>
    </row>
    <row r="53" spans="1:18" s="22" customFormat="1" ht="112.5" hidden="1">
      <c r="A53" s="30" t="s">
        <v>450</v>
      </c>
      <c r="B53" s="28">
        <v>243</v>
      </c>
      <c r="C53" s="28">
        <v>417</v>
      </c>
      <c r="D53" s="25">
        <f t="shared" si="2"/>
        <v>0</v>
      </c>
      <c r="E53" s="31"/>
      <c r="F53" s="31"/>
      <c r="G53" s="31"/>
      <c r="H53" s="31"/>
      <c r="I53" s="31"/>
      <c r="J53" s="31"/>
      <c r="K53" s="31"/>
      <c r="L53" s="31"/>
      <c r="M53" s="31"/>
      <c r="N53" s="31"/>
      <c r="O53" s="31"/>
      <c r="P53" s="31"/>
      <c r="Q53" s="31"/>
      <c r="R53" s="31"/>
    </row>
    <row r="54" spans="1:18" s="22" customFormat="1" ht="18.75" hidden="1">
      <c r="A54" s="30"/>
      <c r="B54" s="28"/>
      <c r="C54" s="28"/>
      <c r="D54" s="25">
        <f t="shared" si="2"/>
        <v>0</v>
      </c>
      <c r="E54" s="31"/>
      <c r="F54" s="31"/>
      <c r="G54" s="31"/>
      <c r="H54" s="31"/>
      <c r="I54" s="31"/>
      <c r="J54" s="31"/>
      <c r="K54" s="31"/>
      <c r="L54" s="31"/>
      <c r="M54" s="31"/>
      <c r="N54" s="31"/>
      <c r="O54" s="31"/>
      <c r="P54" s="31"/>
      <c r="Q54" s="31"/>
      <c r="R54" s="31"/>
    </row>
    <row r="55" spans="1:18" s="22" customFormat="1" ht="37.5" hidden="1">
      <c r="A55" s="30" t="s">
        <v>451</v>
      </c>
      <c r="B55" s="28">
        <v>260</v>
      </c>
      <c r="C55" s="28" t="s">
        <v>185</v>
      </c>
      <c r="D55" s="25">
        <f t="shared" si="2"/>
        <v>0</v>
      </c>
      <c r="E55" s="31"/>
      <c r="F55" s="31"/>
      <c r="G55" s="31"/>
      <c r="H55" s="31"/>
      <c r="I55" s="31"/>
      <c r="J55" s="31"/>
      <c r="K55" s="31"/>
      <c r="L55" s="31"/>
      <c r="M55" s="31"/>
      <c r="N55" s="31"/>
      <c r="O55" s="31"/>
      <c r="P55" s="31"/>
      <c r="Q55" s="31"/>
      <c r="R55" s="31"/>
    </row>
    <row r="56" spans="1:18" s="22" customFormat="1" ht="56.25" hidden="1">
      <c r="A56" s="30" t="s">
        <v>452</v>
      </c>
      <c r="B56" s="28">
        <v>261</v>
      </c>
      <c r="C56" s="28">
        <v>241</v>
      </c>
      <c r="D56" s="25">
        <f t="shared" si="2"/>
        <v>0</v>
      </c>
      <c r="E56" s="31"/>
      <c r="F56" s="31"/>
      <c r="G56" s="31"/>
      <c r="H56" s="31"/>
      <c r="I56" s="31"/>
      <c r="J56" s="31"/>
      <c r="K56" s="31"/>
      <c r="L56" s="31"/>
      <c r="M56" s="31"/>
      <c r="N56" s="31"/>
      <c r="O56" s="31"/>
      <c r="P56" s="31"/>
      <c r="Q56" s="31"/>
      <c r="R56" s="31"/>
    </row>
    <row r="57" spans="1:18" s="22" customFormat="1" ht="63.75" customHeight="1" hidden="1">
      <c r="A57" s="30" t="s">
        <v>453</v>
      </c>
      <c r="B57" s="28">
        <v>262</v>
      </c>
      <c r="C57" s="28">
        <v>243</v>
      </c>
      <c r="D57" s="25">
        <f t="shared" si="2"/>
        <v>0</v>
      </c>
      <c r="E57" s="31"/>
      <c r="F57" s="31"/>
      <c r="G57" s="31"/>
      <c r="H57" s="31"/>
      <c r="I57" s="31"/>
      <c r="J57" s="31"/>
      <c r="K57" s="31"/>
      <c r="L57" s="31"/>
      <c r="M57" s="31"/>
      <c r="N57" s="31"/>
      <c r="O57" s="31"/>
      <c r="P57" s="31"/>
      <c r="Q57" s="31"/>
      <c r="R57" s="31"/>
    </row>
    <row r="58" spans="1:18" s="22" customFormat="1" ht="93" customHeight="1">
      <c r="A58" s="30" t="s">
        <v>192</v>
      </c>
      <c r="B58" s="28">
        <v>263</v>
      </c>
      <c r="C58" s="28">
        <v>244</v>
      </c>
      <c r="D58" s="25">
        <f t="shared" si="2"/>
        <v>12700</v>
      </c>
      <c r="E58" s="31">
        <f>SUM(E59:E67)</f>
        <v>12700</v>
      </c>
      <c r="F58" s="31"/>
      <c r="G58" s="31">
        <f>SUM(G59:G67)</f>
        <v>0</v>
      </c>
      <c r="H58" s="31">
        <f>SUM(H59:H67)</f>
        <v>0</v>
      </c>
      <c r="I58" s="31">
        <f>SUM(I59:I67)</f>
        <v>0</v>
      </c>
      <c r="J58" s="31"/>
      <c r="K58" s="31"/>
      <c r="L58" s="31"/>
      <c r="M58" s="31"/>
      <c r="N58" s="31"/>
      <c r="O58" s="31"/>
      <c r="P58" s="31"/>
      <c r="Q58" s="31"/>
      <c r="R58" s="31">
        <f>SUM(R59:R67)</f>
        <v>0</v>
      </c>
    </row>
    <row r="59" spans="1:18" s="22" customFormat="1" ht="18.75" hidden="1">
      <c r="A59" s="32" t="s">
        <v>454</v>
      </c>
      <c r="B59" s="28">
        <v>264</v>
      </c>
      <c r="C59" s="28">
        <v>244</v>
      </c>
      <c r="D59" s="25">
        <f t="shared" si="2"/>
        <v>0</v>
      </c>
      <c r="E59" s="31"/>
      <c r="F59" s="31"/>
      <c r="G59" s="31"/>
      <c r="H59" s="31"/>
      <c r="I59" s="31"/>
      <c r="J59" s="31"/>
      <c r="K59" s="31"/>
      <c r="L59" s="31"/>
      <c r="M59" s="31"/>
      <c r="N59" s="31"/>
      <c r="O59" s="31"/>
      <c r="P59" s="31"/>
      <c r="Q59" s="31"/>
      <c r="R59" s="31"/>
    </row>
    <row r="60" spans="1:18" s="22" customFormat="1" ht="18.75" hidden="1">
      <c r="A60" s="30" t="s">
        <v>455</v>
      </c>
      <c r="B60" s="28">
        <v>265</v>
      </c>
      <c r="C60" s="28">
        <v>244</v>
      </c>
      <c r="D60" s="25">
        <f t="shared" si="2"/>
        <v>0</v>
      </c>
      <c r="E60" s="31"/>
      <c r="F60" s="31"/>
      <c r="G60" s="31"/>
      <c r="H60" s="31"/>
      <c r="I60" s="31"/>
      <c r="J60" s="31"/>
      <c r="K60" s="31"/>
      <c r="L60" s="31"/>
      <c r="M60" s="31"/>
      <c r="N60" s="31"/>
      <c r="O60" s="31"/>
      <c r="P60" s="31"/>
      <c r="Q60" s="31"/>
      <c r="R60" s="31"/>
    </row>
    <row r="61" spans="1:18" s="22" customFormat="1" ht="18.75" hidden="1">
      <c r="A61" s="30" t="s">
        <v>456</v>
      </c>
      <c r="B61" s="28">
        <v>266</v>
      </c>
      <c r="C61" s="28">
        <v>244</v>
      </c>
      <c r="D61" s="25">
        <f t="shared" si="2"/>
        <v>0</v>
      </c>
      <c r="E61" s="31"/>
      <c r="F61" s="31"/>
      <c r="G61" s="31"/>
      <c r="H61" s="31"/>
      <c r="I61" s="31"/>
      <c r="J61" s="31"/>
      <c r="K61" s="31"/>
      <c r="L61" s="31"/>
      <c r="M61" s="31"/>
      <c r="N61" s="31"/>
      <c r="O61" s="31"/>
      <c r="P61" s="31"/>
      <c r="Q61" s="31"/>
      <c r="R61" s="31"/>
    </row>
    <row r="62" spans="1:18" s="22" customFormat="1" ht="37.5" hidden="1">
      <c r="A62" s="30" t="s">
        <v>457</v>
      </c>
      <c r="B62" s="28">
        <v>267</v>
      </c>
      <c r="C62" s="28">
        <v>244</v>
      </c>
      <c r="D62" s="25">
        <f t="shared" si="2"/>
        <v>0</v>
      </c>
      <c r="E62" s="31"/>
      <c r="F62" s="31"/>
      <c r="G62" s="31"/>
      <c r="H62" s="31"/>
      <c r="I62" s="31"/>
      <c r="J62" s="31"/>
      <c r="K62" s="31"/>
      <c r="L62" s="31"/>
      <c r="M62" s="31"/>
      <c r="N62" s="31"/>
      <c r="O62" s="31"/>
      <c r="P62" s="31"/>
      <c r="Q62" s="31"/>
      <c r="R62" s="31"/>
    </row>
    <row r="63" spans="1:18" s="22" customFormat="1" ht="37.5" hidden="1">
      <c r="A63" s="30" t="s">
        <v>458</v>
      </c>
      <c r="B63" s="28">
        <v>268</v>
      </c>
      <c r="C63" s="28">
        <v>244</v>
      </c>
      <c r="D63" s="25">
        <f t="shared" si="2"/>
        <v>0</v>
      </c>
      <c r="E63" s="31"/>
      <c r="F63" s="31"/>
      <c r="G63" s="31"/>
      <c r="H63" s="31"/>
      <c r="I63" s="31"/>
      <c r="J63" s="31"/>
      <c r="K63" s="31"/>
      <c r="L63" s="31"/>
      <c r="M63" s="31"/>
      <c r="N63" s="31"/>
      <c r="O63" s="31"/>
      <c r="P63" s="31"/>
      <c r="Q63" s="31"/>
      <c r="R63" s="31"/>
    </row>
    <row r="64" spans="1:18" s="22" customFormat="1" ht="41.25" customHeight="1">
      <c r="A64" s="30" t="s">
        <v>459</v>
      </c>
      <c r="B64" s="28">
        <v>269</v>
      </c>
      <c r="C64" s="28">
        <v>244</v>
      </c>
      <c r="D64" s="25">
        <f t="shared" si="2"/>
        <v>12700</v>
      </c>
      <c r="E64" s="31">
        <v>12700</v>
      </c>
      <c r="F64" s="31"/>
      <c r="G64" s="31"/>
      <c r="H64" s="31"/>
      <c r="I64" s="31"/>
      <c r="J64" s="31"/>
      <c r="K64" s="31"/>
      <c r="L64" s="31"/>
      <c r="M64" s="31"/>
      <c r="N64" s="31"/>
      <c r="O64" s="31"/>
      <c r="P64" s="31"/>
      <c r="Q64" s="31"/>
      <c r="R64" s="31"/>
    </row>
    <row r="65" spans="1:18" s="22" customFormat="1" ht="37.5" hidden="1">
      <c r="A65" s="30" t="s">
        <v>460</v>
      </c>
      <c r="B65" s="28">
        <v>270</v>
      </c>
      <c r="C65" s="28">
        <v>244</v>
      </c>
      <c r="D65" s="25">
        <f t="shared" si="2"/>
        <v>0</v>
      </c>
      <c r="E65" s="31"/>
      <c r="F65" s="31"/>
      <c r="G65" s="31"/>
      <c r="H65" s="31"/>
      <c r="I65" s="31"/>
      <c r="J65" s="31"/>
      <c r="K65" s="31"/>
      <c r="L65" s="31"/>
      <c r="M65" s="31"/>
      <c r="N65" s="31"/>
      <c r="O65" s="31"/>
      <c r="P65" s="31"/>
      <c r="Q65" s="31"/>
      <c r="R65" s="31"/>
    </row>
    <row r="66" spans="1:18" s="22" customFormat="1" ht="37.5" hidden="1">
      <c r="A66" s="30" t="s">
        <v>461</v>
      </c>
      <c r="B66" s="28">
        <v>271</v>
      </c>
      <c r="C66" s="28">
        <v>244</v>
      </c>
      <c r="D66" s="25">
        <f t="shared" si="2"/>
        <v>0</v>
      </c>
      <c r="E66" s="31"/>
      <c r="F66" s="31"/>
      <c r="G66" s="31"/>
      <c r="H66" s="31"/>
      <c r="I66" s="31"/>
      <c r="J66" s="31"/>
      <c r="K66" s="31"/>
      <c r="L66" s="31"/>
      <c r="M66" s="31"/>
      <c r="N66" s="31"/>
      <c r="O66" s="31"/>
      <c r="P66" s="31"/>
      <c r="Q66" s="31"/>
      <c r="R66" s="31"/>
    </row>
    <row r="67" spans="1:18" s="22" customFormat="1" ht="37.5" hidden="1">
      <c r="A67" s="30" t="s">
        <v>462</v>
      </c>
      <c r="B67" s="28">
        <v>272</v>
      </c>
      <c r="C67" s="28">
        <v>244</v>
      </c>
      <c r="D67" s="25">
        <f t="shared" si="2"/>
        <v>0</v>
      </c>
      <c r="E67" s="31"/>
      <c r="F67" s="31"/>
      <c r="G67" s="31"/>
      <c r="H67" s="31"/>
      <c r="I67" s="31"/>
      <c r="J67" s="31"/>
      <c r="K67" s="31"/>
      <c r="L67" s="31"/>
      <c r="M67" s="31"/>
      <c r="N67" s="31"/>
      <c r="O67" s="31"/>
      <c r="P67" s="31"/>
      <c r="Q67" s="31"/>
      <c r="R67" s="31"/>
    </row>
    <row r="68" spans="1:18" s="22" customFormat="1" ht="18.75">
      <c r="A68" s="30"/>
      <c r="B68" s="28"/>
      <c r="C68" s="28"/>
      <c r="D68" s="25"/>
      <c r="E68" s="31"/>
      <c r="F68" s="31"/>
      <c r="G68" s="31"/>
      <c r="H68" s="31"/>
      <c r="I68" s="31"/>
      <c r="J68" s="31"/>
      <c r="K68" s="31"/>
      <c r="L68" s="31"/>
      <c r="M68" s="31"/>
      <c r="N68" s="31"/>
      <c r="O68" s="31"/>
      <c r="P68" s="31"/>
      <c r="Q68" s="31"/>
      <c r="R68" s="31"/>
    </row>
    <row r="69" spans="1:18" s="21" customFormat="1" ht="37.5">
      <c r="A69" s="8" t="s">
        <v>193</v>
      </c>
      <c r="B69" s="15">
        <v>300</v>
      </c>
      <c r="C69" s="15" t="s">
        <v>185</v>
      </c>
      <c r="D69" s="25">
        <f aca="true" t="shared" si="3" ref="D69:D77">E69+F69+G69+H69+I69+R69</f>
        <v>12700</v>
      </c>
      <c r="E69" s="25">
        <f>SUM(E70:E72)</f>
        <v>12700</v>
      </c>
      <c r="F69" s="25"/>
      <c r="G69" s="25">
        <f>SUM(G70:G72)</f>
        <v>0</v>
      </c>
      <c r="H69" s="25">
        <f>SUM(H70:H72)</f>
        <v>0</v>
      </c>
      <c r="I69" s="25">
        <f>SUM(I70:I72)</f>
        <v>0</v>
      </c>
      <c r="J69" s="25"/>
      <c r="K69" s="25"/>
      <c r="L69" s="25"/>
      <c r="M69" s="25"/>
      <c r="N69" s="25"/>
      <c r="O69" s="25"/>
      <c r="P69" s="25"/>
      <c r="Q69" s="25"/>
      <c r="R69" s="25">
        <f>SUM(R70:R72)</f>
        <v>0</v>
      </c>
    </row>
    <row r="70" spans="1:18" ht="37.5">
      <c r="A70" s="2" t="s">
        <v>463</v>
      </c>
      <c r="B70" s="6">
        <v>310</v>
      </c>
      <c r="C70" s="6">
        <v>510</v>
      </c>
      <c r="D70" s="25">
        <f t="shared" si="3"/>
        <v>12700</v>
      </c>
      <c r="E70" s="26">
        <f>E64</f>
        <v>12700</v>
      </c>
      <c r="F70" s="26"/>
      <c r="G70" s="26"/>
      <c r="H70" s="26"/>
      <c r="I70" s="26"/>
      <c r="J70" s="26"/>
      <c r="K70" s="26"/>
      <c r="L70" s="26"/>
      <c r="M70" s="26"/>
      <c r="N70" s="26"/>
      <c r="O70" s="26"/>
      <c r="P70" s="26"/>
      <c r="Q70" s="26"/>
      <c r="R70" s="26"/>
    </row>
    <row r="71" spans="1:18" ht="18.75">
      <c r="A71" s="2" t="s">
        <v>464</v>
      </c>
      <c r="B71" s="6">
        <v>311</v>
      </c>
      <c r="C71" s="6"/>
      <c r="D71" s="25">
        <f t="shared" si="3"/>
        <v>0</v>
      </c>
      <c r="E71" s="26"/>
      <c r="F71" s="26"/>
      <c r="G71" s="26"/>
      <c r="H71" s="26"/>
      <c r="I71" s="26"/>
      <c r="J71" s="26"/>
      <c r="K71" s="26"/>
      <c r="L71" s="26"/>
      <c r="M71" s="26"/>
      <c r="N71" s="26"/>
      <c r="O71" s="26"/>
      <c r="P71" s="26"/>
      <c r="Q71" s="26"/>
      <c r="R71" s="26"/>
    </row>
    <row r="72" spans="1:18" ht="18.75">
      <c r="A72" s="2"/>
      <c r="B72" s="6"/>
      <c r="C72" s="6"/>
      <c r="D72" s="25">
        <f t="shared" si="3"/>
        <v>0</v>
      </c>
      <c r="E72" s="26"/>
      <c r="F72" s="26"/>
      <c r="G72" s="26"/>
      <c r="H72" s="26"/>
      <c r="I72" s="26"/>
      <c r="J72" s="26"/>
      <c r="K72" s="26"/>
      <c r="L72" s="26"/>
      <c r="M72" s="26"/>
      <c r="N72" s="26"/>
      <c r="O72" s="26"/>
      <c r="P72" s="26"/>
      <c r="Q72" s="26"/>
      <c r="R72" s="26"/>
    </row>
    <row r="73" spans="1:18" s="21" customFormat="1" ht="36" customHeight="1">
      <c r="A73" s="8" t="s">
        <v>194</v>
      </c>
      <c r="B73" s="15">
        <v>400</v>
      </c>
      <c r="C73" s="15"/>
      <c r="D73" s="25">
        <f t="shared" si="3"/>
        <v>12700</v>
      </c>
      <c r="E73" s="25">
        <f aca="true" t="shared" si="4" ref="E73:R73">SUM(E74:E76)</f>
        <v>12700</v>
      </c>
      <c r="F73" s="25">
        <f t="shared" si="4"/>
        <v>0</v>
      </c>
      <c r="G73" s="25">
        <f t="shared" si="4"/>
        <v>0</v>
      </c>
      <c r="H73" s="25">
        <f t="shared" si="4"/>
        <v>0</v>
      </c>
      <c r="I73" s="25">
        <f t="shared" si="4"/>
        <v>0</v>
      </c>
      <c r="J73" s="25">
        <f t="shared" si="4"/>
        <v>0</v>
      </c>
      <c r="K73" s="25">
        <f t="shared" si="4"/>
        <v>0</v>
      </c>
      <c r="L73" s="25">
        <f t="shared" si="4"/>
        <v>0</v>
      </c>
      <c r="M73" s="25">
        <f t="shared" si="4"/>
        <v>0</v>
      </c>
      <c r="N73" s="25">
        <f t="shared" si="4"/>
        <v>0</v>
      </c>
      <c r="O73" s="25">
        <f t="shared" si="4"/>
        <v>0</v>
      </c>
      <c r="P73" s="25">
        <f t="shared" si="4"/>
        <v>0</v>
      </c>
      <c r="Q73" s="25">
        <f t="shared" si="4"/>
        <v>0</v>
      </c>
      <c r="R73" s="25">
        <f t="shared" si="4"/>
        <v>0</v>
      </c>
    </row>
    <row r="74" spans="1:18" ht="37.5" customHeight="1">
      <c r="A74" s="2" t="s">
        <v>465</v>
      </c>
      <c r="B74" s="6">
        <v>410</v>
      </c>
      <c r="C74" s="6">
        <v>610</v>
      </c>
      <c r="D74" s="25">
        <f t="shared" si="3"/>
        <v>12700</v>
      </c>
      <c r="E74" s="26">
        <f>E70</f>
        <v>12700</v>
      </c>
      <c r="F74" s="26"/>
      <c r="G74" s="26"/>
      <c r="H74" s="26"/>
      <c r="I74" s="26"/>
      <c r="J74" s="26"/>
      <c r="K74" s="26"/>
      <c r="L74" s="26"/>
      <c r="M74" s="26"/>
      <c r="N74" s="26"/>
      <c r="O74" s="26"/>
      <c r="P74" s="26"/>
      <c r="Q74" s="26"/>
      <c r="R74" s="26"/>
    </row>
    <row r="75" spans="1:18" ht="18.75">
      <c r="A75" s="2" t="s">
        <v>466</v>
      </c>
      <c r="B75" s="6">
        <v>411</v>
      </c>
      <c r="C75" s="6"/>
      <c r="D75" s="25">
        <f t="shared" si="3"/>
        <v>0</v>
      </c>
      <c r="E75" s="26"/>
      <c r="F75" s="26"/>
      <c r="G75" s="26"/>
      <c r="H75" s="26"/>
      <c r="I75" s="26"/>
      <c r="J75" s="26"/>
      <c r="K75" s="26"/>
      <c r="L75" s="26"/>
      <c r="M75" s="26"/>
      <c r="N75" s="26"/>
      <c r="O75" s="26"/>
      <c r="P75" s="26"/>
      <c r="Q75" s="26"/>
      <c r="R75" s="26"/>
    </row>
    <row r="76" spans="1:18" ht="18.75">
      <c r="A76" s="2"/>
      <c r="B76" s="6"/>
      <c r="C76" s="6"/>
      <c r="D76" s="25">
        <f t="shared" si="3"/>
        <v>0</v>
      </c>
      <c r="E76" s="26"/>
      <c r="F76" s="26"/>
      <c r="G76" s="26"/>
      <c r="H76" s="26"/>
      <c r="I76" s="26"/>
      <c r="J76" s="26"/>
      <c r="K76" s="26"/>
      <c r="L76" s="26"/>
      <c r="M76" s="26"/>
      <c r="N76" s="26"/>
      <c r="O76" s="26"/>
      <c r="P76" s="26"/>
      <c r="Q76" s="26"/>
      <c r="R76" s="26"/>
    </row>
    <row r="77" spans="1:18" ht="38.25" customHeight="1">
      <c r="A77" s="8" t="s">
        <v>195</v>
      </c>
      <c r="B77" s="15">
        <v>500</v>
      </c>
      <c r="C77" s="15" t="s">
        <v>185</v>
      </c>
      <c r="D77" s="25">
        <f t="shared" si="3"/>
        <v>0</v>
      </c>
      <c r="E77" s="25">
        <f>E20+E21-E25+E69-E73</f>
        <v>0</v>
      </c>
      <c r="F77" s="25"/>
      <c r="G77" s="25">
        <f>G20+G21-G25+G69-G73</f>
        <v>0</v>
      </c>
      <c r="H77" s="25">
        <f>H20+H21-H25+H69-H73</f>
        <v>0</v>
      </c>
      <c r="I77" s="25">
        <f>I20+I21-I25+I69-I73</f>
        <v>0</v>
      </c>
      <c r="J77" s="25"/>
      <c r="K77" s="25"/>
      <c r="L77" s="25"/>
      <c r="M77" s="25"/>
      <c r="N77" s="25"/>
      <c r="O77" s="25"/>
      <c r="P77" s="25"/>
      <c r="Q77" s="25"/>
      <c r="R77" s="25">
        <f>R20+R21-R25+R69-R73</f>
        <v>0</v>
      </c>
    </row>
    <row r="78" spans="1:19" ht="18.75">
      <c r="A78" s="147" t="s">
        <v>544</v>
      </c>
      <c r="B78" s="147"/>
      <c r="C78" s="147"/>
      <c r="D78" s="147"/>
      <c r="E78" s="18"/>
      <c r="F78" s="18"/>
      <c r="G78" s="18"/>
      <c r="H78" s="18"/>
      <c r="I78" s="18"/>
      <c r="J78" s="18"/>
      <c r="K78" s="18"/>
      <c r="L78" s="18"/>
      <c r="M78" s="18"/>
      <c r="N78" s="18"/>
      <c r="O78" s="18"/>
      <c r="P78" s="18"/>
      <c r="Q78" s="18"/>
      <c r="R78" s="18"/>
      <c r="S78" s="18"/>
    </row>
    <row r="79" ht="15">
      <c r="A79" s="17"/>
    </row>
    <row r="82" spans="1:3" ht="18.75">
      <c r="A82" s="423" t="s">
        <v>673</v>
      </c>
      <c r="B82" s="423"/>
      <c r="C82" s="423"/>
    </row>
    <row r="83" spans="1:6" s="3" customFormat="1" ht="18.75">
      <c r="A83" s="421" t="s">
        <v>674</v>
      </c>
      <c r="B83" s="421"/>
      <c r="C83" s="421"/>
      <c r="D83" s="3" t="s">
        <v>572</v>
      </c>
      <c r="F83" s="233" t="s">
        <v>648</v>
      </c>
    </row>
    <row r="84" spans="1:6" s="3" customFormat="1" ht="18.75">
      <c r="A84" s="3" t="s">
        <v>675</v>
      </c>
      <c r="D84" s="3" t="s">
        <v>153</v>
      </c>
      <c r="F84" s="3" t="s">
        <v>573</v>
      </c>
    </row>
    <row r="85" s="3" customFormat="1" ht="18.75">
      <c r="D85" s="56"/>
    </row>
    <row r="86" spans="1:6" s="3" customFormat="1" ht="18.75">
      <c r="A86" s="3" t="s">
        <v>370</v>
      </c>
      <c r="D86" s="56" t="s">
        <v>572</v>
      </c>
      <c r="F86" s="233" t="s">
        <v>649</v>
      </c>
    </row>
    <row r="87" spans="1:6" s="3" customFormat="1" ht="18.75">
      <c r="A87" s="3" t="s">
        <v>676</v>
      </c>
      <c r="D87" s="3" t="s">
        <v>153</v>
      </c>
      <c r="F87" s="3" t="s">
        <v>250</v>
      </c>
    </row>
    <row r="88" s="3" customFormat="1" ht="18.75">
      <c r="D88" s="56"/>
    </row>
    <row r="89" spans="1:4" s="3" customFormat="1" ht="18.75">
      <c r="A89" s="3" t="s">
        <v>574</v>
      </c>
      <c r="D89" s="56"/>
    </row>
    <row r="90" s="3" customFormat="1" ht="18.75">
      <c r="D90" s="56"/>
    </row>
  </sheetData>
  <sheetProtection/>
  <mergeCells count="26">
    <mergeCell ref="A9:A18"/>
    <mergeCell ref="B9:B18"/>
    <mergeCell ref="A4:S4"/>
    <mergeCell ref="B5:R5"/>
    <mergeCell ref="A7:S7"/>
    <mergeCell ref="D8:G8"/>
    <mergeCell ref="E11:E18"/>
    <mergeCell ref="F11:F18"/>
    <mergeCell ref="Q11:Q18"/>
    <mergeCell ref="R11:R18"/>
    <mergeCell ref="O11:O18"/>
    <mergeCell ref="P11:P18"/>
    <mergeCell ref="G11:G18"/>
    <mergeCell ref="H11:H18"/>
    <mergeCell ref="K11:K18"/>
    <mergeCell ref="L11:L18"/>
    <mergeCell ref="A82:C82"/>
    <mergeCell ref="A83:C83"/>
    <mergeCell ref="M11:M18"/>
    <mergeCell ref="N11:N18"/>
    <mergeCell ref="I11:I18"/>
    <mergeCell ref="J11:J18"/>
    <mergeCell ref="C9:C18"/>
    <mergeCell ref="D9:S9"/>
    <mergeCell ref="D10:D18"/>
    <mergeCell ref="E10:S10"/>
  </mergeCells>
  <printOptions/>
  <pageMargins left="0.16" right="0.16" top="0.25" bottom="0.34" header="0.5" footer="0.5"/>
  <pageSetup fitToHeight="1" fitToWidth="1" horizontalDpi="600" verticalDpi="600" orientation="landscape" paperSize="9" scale="36" r:id="rId1"/>
</worksheet>
</file>

<file path=xl/worksheets/sheet8.xml><?xml version="1.0" encoding="utf-8"?>
<worksheet xmlns="http://schemas.openxmlformats.org/spreadsheetml/2006/main" xmlns:r="http://schemas.openxmlformats.org/officeDocument/2006/relationships">
  <sheetPr>
    <tabColor indexed="33"/>
    <pageSetUpPr fitToPage="1"/>
  </sheetPr>
  <dimension ref="A1:S90"/>
  <sheetViews>
    <sheetView zoomScale="50" zoomScaleNormal="50" zoomScalePageLayoutView="0" workbookViewId="0" topLeftCell="A1">
      <selection activeCell="J86" sqref="J86"/>
    </sheetView>
  </sheetViews>
  <sheetFormatPr defaultColWidth="9.140625" defaultRowHeight="15"/>
  <cols>
    <col min="1" max="1" width="37.7109375" style="0" customWidth="1"/>
    <col min="3" max="3" width="12.140625" style="0" customWidth="1"/>
    <col min="4" max="4" width="26.28125" style="21" customWidth="1"/>
    <col min="5" max="6" width="22.7109375" style="0" customWidth="1"/>
    <col min="7" max="7" width="26.28125" style="0" customWidth="1"/>
    <col min="8" max="16" width="23.421875" style="0" customWidth="1"/>
    <col min="17" max="17" width="26.8515625" style="0" customWidth="1"/>
    <col min="18" max="18" width="13.8515625" style="0" hidden="1" customWidth="1"/>
    <col min="19" max="19" width="10.8515625" style="0" hidden="1" customWidth="1"/>
  </cols>
  <sheetData>
    <row r="1" spans="1:19" ht="18.75">
      <c r="A1" s="12"/>
      <c r="D1"/>
      <c r="P1" s="9" t="s">
        <v>548</v>
      </c>
      <c r="S1" s="9" t="s">
        <v>548</v>
      </c>
    </row>
    <row r="2" ht="15">
      <c r="A2" s="16"/>
    </row>
    <row r="3" spans="1:16" ht="15">
      <c r="A3" s="17"/>
      <c r="P3" t="s">
        <v>142</v>
      </c>
    </row>
    <row r="4" spans="1:19" ht="20.25">
      <c r="A4" s="431" t="s">
        <v>220</v>
      </c>
      <c r="B4" s="431"/>
      <c r="C4" s="431"/>
      <c r="D4" s="431"/>
      <c r="E4" s="431"/>
      <c r="F4" s="431"/>
      <c r="G4" s="431"/>
      <c r="H4" s="431"/>
      <c r="I4" s="431"/>
      <c r="J4" s="431"/>
      <c r="K4" s="431"/>
      <c r="L4" s="431"/>
      <c r="M4" s="431"/>
      <c r="N4" s="431"/>
      <c r="O4" s="431"/>
      <c r="P4" s="431"/>
      <c r="Q4" s="431"/>
      <c r="R4" s="431"/>
      <c r="S4" s="431"/>
    </row>
    <row r="5" spans="1:19" ht="18.75" customHeight="1">
      <c r="A5" s="85"/>
      <c r="B5" s="422" t="s">
        <v>653</v>
      </c>
      <c r="C5" s="422"/>
      <c r="D5" s="422"/>
      <c r="E5" s="422"/>
      <c r="F5" s="422"/>
      <c r="G5" s="422"/>
      <c r="H5" s="422"/>
      <c r="I5" s="422"/>
      <c r="J5" s="422"/>
      <c r="K5" s="422"/>
      <c r="L5" s="422"/>
      <c r="M5" s="422"/>
      <c r="N5" s="422"/>
      <c r="O5" s="422"/>
      <c r="P5" s="422"/>
      <c r="Q5" s="422"/>
      <c r="R5" s="422"/>
      <c r="S5" s="85"/>
    </row>
    <row r="6" spans="1:19" ht="18.75">
      <c r="A6" s="85"/>
      <c r="B6" s="85"/>
      <c r="C6" s="85"/>
      <c r="D6" s="85"/>
      <c r="F6" s="11"/>
      <c r="G6" s="85"/>
      <c r="H6" s="85"/>
      <c r="I6" s="11" t="s">
        <v>468</v>
      </c>
      <c r="J6" s="85"/>
      <c r="K6" s="85"/>
      <c r="L6" s="85"/>
      <c r="M6" s="85"/>
      <c r="N6" s="85"/>
      <c r="O6" s="85"/>
      <c r="P6" s="85"/>
      <c r="Q6" s="85"/>
      <c r="R6" s="85"/>
      <c r="S6" s="85"/>
    </row>
    <row r="7" spans="1:19" ht="18.75">
      <c r="A7" s="432" t="s">
        <v>110</v>
      </c>
      <c r="B7" s="432"/>
      <c r="C7" s="432"/>
      <c r="D7" s="432"/>
      <c r="E7" s="432"/>
      <c r="F7" s="432"/>
      <c r="G7" s="432"/>
      <c r="H7" s="432"/>
      <c r="I7" s="432"/>
      <c r="J7" s="432"/>
      <c r="K7" s="432"/>
      <c r="L7" s="432"/>
      <c r="M7" s="432"/>
      <c r="N7" s="432"/>
      <c r="O7" s="432"/>
      <c r="P7" s="432"/>
      <c r="Q7" s="432"/>
      <c r="R7" s="432"/>
      <c r="S7" s="432"/>
    </row>
    <row r="8" spans="1:7" ht="17.25" customHeight="1">
      <c r="A8" s="17"/>
      <c r="D8" s="433"/>
      <c r="E8" s="433"/>
      <c r="F8" s="433"/>
      <c r="G8" s="433"/>
    </row>
    <row r="9" spans="1:19" ht="18.75">
      <c r="A9" s="434" t="s">
        <v>145</v>
      </c>
      <c r="B9" s="435" t="s">
        <v>178</v>
      </c>
      <c r="C9" s="436" t="s">
        <v>196</v>
      </c>
      <c r="D9" s="439" t="s">
        <v>198</v>
      </c>
      <c r="E9" s="440"/>
      <c r="F9" s="440"/>
      <c r="G9" s="440"/>
      <c r="H9" s="440"/>
      <c r="I9" s="440"/>
      <c r="J9" s="440"/>
      <c r="K9" s="440"/>
      <c r="L9" s="440"/>
      <c r="M9" s="440"/>
      <c r="N9" s="440"/>
      <c r="O9" s="440"/>
      <c r="P9" s="440"/>
      <c r="Q9" s="440"/>
      <c r="R9" s="440"/>
      <c r="S9" s="441"/>
    </row>
    <row r="10" spans="1:19" ht="18.75">
      <c r="A10" s="434"/>
      <c r="B10" s="435"/>
      <c r="C10" s="437"/>
      <c r="D10" s="442" t="s">
        <v>549</v>
      </c>
      <c r="E10" s="443" t="s">
        <v>146</v>
      </c>
      <c r="F10" s="444"/>
      <c r="G10" s="444"/>
      <c r="H10" s="444"/>
      <c r="I10" s="444"/>
      <c r="J10" s="444"/>
      <c r="K10" s="444"/>
      <c r="L10" s="444"/>
      <c r="M10" s="444"/>
      <c r="N10" s="444"/>
      <c r="O10" s="444"/>
      <c r="P10" s="444"/>
      <c r="Q10" s="444"/>
      <c r="R10" s="444"/>
      <c r="S10" s="445"/>
    </row>
    <row r="11" spans="1:18" ht="15" customHeight="1">
      <c r="A11" s="434"/>
      <c r="B11" s="435"/>
      <c r="C11" s="437"/>
      <c r="D11" s="442"/>
      <c r="E11" s="424" t="s">
        <v>559</v>
      </c>
      <c r="F11" s="424" t="s">
        <v>560</v>
      </c>
      <c r="G11" s="427" t="s">
        <v>561</v>
      </c>
      <c r="H11" s="427" t="s">
        <v>562</v>
      </c>
      <c r="I11" s="428" t="s">
        <v>563</v>
      </c>
      <c r="J11" s="428" t="s">
        <v>564</v>
      </c>
      <c r="K11" s="428" t="s">
        <v>565</v>
      </c>
      <c r="L11" s="428" t="s">
        <v>566</v>
      </c>
      <c r="M11" s="428" t="s">
        <v>567</v>
      </c>
      <c r="N11" s="428" t="s">
        <v>568</v>
      </c>
      <c r="O11" s="428" t="s">
        <v>569</v>
      </c>
      <c r="P11" s="428" t="s">
        <v>570</v>
      </c>
      <c r="Q11" s="424" t="s">
        <v>646</v>
      </c>
      <c r="R11" s="424"/>
    </row>
    <row r="12" spans="1:18" ht="15" customHeight="1">
      <c r="A12" s="434"/>
      <c r="B12" s="435"/>
      <c r="C12" s="437"/>
      <c r="D12" s="442"/>
      <c r="E12" s="425"/>
      <c r="F12" s="425"/>
      <c r="G12" s="425"/>
      <c r="H12" s="425"/>
      <c r="I12" s="429"/>
      <c r="J12" s="429"/>
      <c r="K12" s="429"/>
      <c r="L12" s="429"/>
      <c r="M12" s="429"/>
      <c r="N12" s="429"/>
      <c r="O12" s="429"/>
      <c r="P12" s="429"/>
      <c r="Q12" s="425"/>
      <c r="R12" s="425"/>
    </row>
    <row r="13" spans="1:18" ht="15" customHeight="1">
      <c r="A13" s="434"/>
      <c r="B13" s="435"/>
      <c r="C13" s="437"/>
      <c r="D13" s="442"/>
      <c r="E13" s="425"/>
      <c r="F13" s="425"/>
      <c r="G13" s="425"/>
      <c r="H13" s="425"/>
      <c r="I13" s="429"/>
      <c r="J13" s="429"/>
      <c r="K13" s="429"/>
      <c r="L13" s="429"/>
      <c r="M13" s="429"/>
      <c r="N13" s="429"/>
      <c r="O13" s="429"/>
      <c r="P13" s="429"/>
      <c r="Q13" s="425"/>
      <c r="R13" s="425"/>
    </row>
    <row r="14" spans="1:18" ht="15" customHeight="1">
      <c r="A14" s="434"/>
      <c r="B14" s="435"/>
      <c r="C14" s="437"/>
      <c r="D14" s="442"/>
      <c r="E14" s="425"/>
      <c r="F14" s="425"/>
      <c r="G14" s="425"/>
      <c r="H14" s="425"/>
      <c r="I14" s="429"/>
      <c r="J14" s="429"/>
      <c r="K14" s="429"/>
      <c r="L14" s="429"/>
      <c r="M14" s="429"/>
      <c r="N14" s="429"/>
      <c r="O14" s="429"/>
      <c r="P14" s="429"/>
      <c r="Q14" s="425"/>
      <c r="R14" s="425"/>
    </row>
    <row r="15" spans="1:18" ht="15" customHeight="1">
      <c r="A15" s="434"/>
      <c r="B15" s="435"/>
      <c r="C15" s="437"/>
      <c r="D15" s="442"/>
      <c r="E15" s="425"/>
      <c r="F15" s="425"/>
      <c r="G15" s="425"/>
      <c r="H15" s="425"/>
      <c r="I15" s="429"/>
      <c r="J15" s="429"/>
      <c r="K15" s="429"/>
      <c r="L15" s="429"/>
      <c r="M15" s="429"/>
      <c r="N15" s="429"/>
      <c r="O15" s="429"/>
      <c r="P15" s="429"/>
      <c r="Q15" s="425"/>
      <c r="R15" s="425"/>
    </row>
    <row r="16" spans="1:18" ht="15" customHeight="1">
      <c r="A16" s="434"/>
      <c r="B16" s="435"/>
      <c r="C16" s="437"/>
      <c r="D16" s="442"/>
      <c r="E16" s="425"/>
      <c r="F16" s="425"/>
      <c r="G16" s="425"/>
      <c r="H16" s="425"/>
      <c r="I16" s="429"/>
      <c r="J16" s="429"/>
      <c r="K16" s="429"/>
      <c r="L16" s="429"/>
      <c r="M16" s="429"/>
      <c r="N16" s="429"/>
      <c r="O16" s="429"/>
      <c r="P16" s="429"/>
      <c r="Q16" s="425"/>
      <c r="R16" s="425"/>
    </row>
    <row r="17" spans="1:18" ht="33.75" customHeight="1">
      <c r="A17" s="434"/>
      <c r="B17" s="435"/>
      <c r="C17" s="437"/>
      <c r="D17" s="442"/>
      <c r="E17" s="425"/>
      <c r="F17" s="425"/>
      <c r="G17" s="425"/>
      <c r="H17" s="425"/>
      <c r="I17" s="429"/>
      <c r="J17" s="429"/>
      <c r="K17" s="429"/>
      <c r="L17" s="429"/>
      <c r="M17" s="429"/>
      <c r="N17" s="429"/>
      <c r="O17" s="429"/>
      <c r="P17" s="429"/>
      <c r="Q17" s="425"/>
      <c r="R17" s="425"/>
    </row>
    <row r="18" spans="1:18" ht="373.5" customHeight="1">
      <c r="A18" s="434"/>
      <c r="B18" s="435"/>
      <c r="C18" s="438"/>
      <c r="D18" s="442"/>
      <c r="E18" s="426"/>
      <c r="F18" s="426"/>
      <c r="G18" s="426"/>
      <c r="H18" s="426"/>
      <c r="I18" s="430"/>
      <c r="J18" s="430"/>
      <c r="K18" s="430"/>
      <c r="L18" s="430"/>
      <c r="M18" s="430"/>
      <c r="N18" s="430"/>
      <c r="O18" s="430"/>
      <c r="P18" s="430"/>
      <c r="Q18" s="426"/>
      <c r="R18" s="426"/>
    </row>
    <row r="19" spans="1:18" s="125" customFormat="1" ht="18.75">
      <c r="A19" s="6">
        <v>1</v>
      </c>
      <c r="B19" s="6">
        <v>2</v>
      </c>
      <c r="C19" s="6">
        <v>3</v>
      </c>
      <c r="D19" s="6">
        <v>4</v>
      </c>
      <c r="E19" s="6">
        <v>5</v>
      </c>
      <c r="F19" s="6">
        <v>6</v>
      </c>
      <c r="G19" s="6">
        <v>7</v>
      </c>
      <c r="H19" s="6">
        <v>8</v>
      </c>
      <c r="I19" s="6">
        <v>9</v>
      </c>
      <c r="J19" s="6">
        <f>I19+1</f>
        <v>10</v>
      </c>
      <c r="K19" s="6">
        <f aca="true" t="shared" si="0" ref="K19:R19">J19+1</f>
        <v>11</v>
      </c>
      <c r="L19" s="6">
        <f t="shared" si="0"/>
        <v>12</v>
      </c>
      <c r="M19" s="6">
        <f t="shared" si="0"/>
        <v>13</v>
      </c>
      <c r="N19" s="6">
        <v>14</v>
      </c>
      <c r="O19" s="6">
        <f t="shared" si="0"/>
        <v>15</v>
      </c>
      <c r="P19" s="6">
        <f t="shared" si="0"/>
        <v>16</v>
      </c>
      <c r="Q19" s="6">
        <f t="shared" si="0"/>
        <v>17</v>
      </c>
      <c r="R19" s="6">
        <f t="shared" si="0"/>
        <v>18</v>
      </c>
    </row>
    <row r="20" spans="1:18" s="21" customFormat="1" ht="37.5">
      <c r="A20" s="8" t="s">
        <v>203</v>
      </c>
      <c r="B20" s="24" t="s">
        <v>205</v>
      </c>
      <c r="C20" s="15" t="s">
        <v>182</v>
      </c>
      <c r="D20" s="25">
        <f>E20+F20+G20+H20+I20+R20</f>
        <v>0</v>
      </c>
      <c r="E20" s="25"/>
      <c r="F20" s="25"/>
      <c r="G20" s="25"/>
      <c r="H20" s="25"/>
      <c r="I20" s="25"/>
      <c r="J20" s="25"/>
      <c r="K20" s="25"/>
      <c r="L20" s="25"/>
      <c r="M20" s="25"/>
      <c r="N20" s="25"/>
      <c r="O20" s="25"/>
      <c r="P20" s="25"/>
      <c r="Q20" s="25"/>
      <c r="R20" s="25"/>
    </row>
    <row r="21" spans="1:18" ht="18.75">
      <c r="A21" s="8" t="s">
        <v>208</v>
      </c>
      <c r="B21" s="15">
        <v>100</v>
      </c>
      <c r="C21" s="15" t="s">
        <v>185</v>
      </c>
      <c r="D21" s="25">
        <f>E21+F21+G21+H21+I21+R21</f>
        <v>18700</v>
      </c>
      <c r="E21" s="25">
        <f>SUM(E22:E23)</f>
        <v>18700</v>
      </c>
      <c r="F21" s="25">
        <f aca="true" t="shared" si="1" ref="F21:R21">SUM(F22:F23)</f>
        <v>0</v>
      </c>
      <c r="G21" s="25">
        <f t="shared" si="1"/>
        <v>0</v>
      </c>
      <c r="H21" s="25">
        <f t="shared" si="1"/>
        <v>0</v>
      </c>
      <c r="I21" s="25">
        <f t="shared" si="1"/>
        <v>0</v>
      </c>
      <c r="J21" s="25">
        <f t="shared" si="1"/>
        <v>0</v>
      </c>
      <c r="K21" s="25">
        <f t="shared" si="1"/>
        <v>0</v>
      </c>
      <c r="L21" s="25">
        <f t="shared" si="1"/>
        <v>0</v>
      </c>
      <c r="M21" s="25">
        <f t="shared" si="1"/>
        <v>0</v>
      </c>
      <c r="N21" s="25">
        <f t="shared" si="1"/>
        <v>0</v>
      </c>
      <c r="O21" s="25">
        <f t="shared" si="1"/>
        <v>0</v>
      </c>
      <c r="P21" s="25">
        <f t="shared" si="1"/>
        <v>0</v>
      </c>
      <c r="Q21" s="25">
        <f t="shared" si="1"/>
        <v>0</v>
      </c>
      <c r="R21" s="25">
        <f t="shared" si="1"/>
        <v>0</v>
      </c>
    </row>
    <row r="22" spans="1:18" ht="56.25" hidden="1">
      <c r="A22" s="2" t="s">
        <v>183</v>
      </c>
      <c r="B22" s="19" t="s">
        <v>206</v>
      </c>
      <c r="C22" s="6">
        <v>180</v>
      </c>
      <c r="D22" s="25">
        <f>E22+F22+G22+H22+I22+R22</f>
        <v>0</v>
      </c>
      <c r="E22" s="26"/>
      <c r="F22" s="26"/>
      <c r="G22" s="26"/>
      <c r="H22" s="26"/>
      <c r="I22" s="26"/>
      <c r="J22" s="26"/>
      <c r="K22" s="26"/>
      <c r="L22" s="26"/>
      <c r="M22" s="26"/>
      <c r="N22" s="26"/>
      <c r="O22" s="26"/>
      <c r="P22" s="26"/>
      <c r="Q22" s="26"/>
      <c r="R22" s="26"/>
    </row>
    <row r="23" spans="1:18" ht="37.5">
      <c r="A23" s="2" t="s">
        <v>213</v>
      </c>
      <c r="B23" s="6">
        <v>150</v>
      </c>
      <c r="C23" s="6">
        <v>180</v>
      </c>
      <c r="D23" s="25">
        <f>E23+F23+G23+H23+I23+R23</f>
        <v>18700</v>
      </c>
      <c r="E23" s="6">
        <v>18700</v>
      </c>
      <c r="F23" s="6"/>
      <c r="G23" s="6"/>
      <c r="H23" s="6"/>
      <c r="I23" s="6"/>
      <c r="J23" s="6"/>
      <c r="K23" s="6"/>
      <c r="L23" s="6"/>
      <c r="M23" s="6"/>
      <c r="N23" s="6"/>
      <c r="O23" s="6"/>
      <c r="P23" s="6"/>
      <c r="Q23" s="6"/>
      <c r="R23" s="6"/>
    </row>
    <row r="24" spans="1:18" ht="26.25" customHeight="1" hidden="1">
      <c r="A24" s="2"/>
      <c r="B24" s="6"/>
      <c r="C24" s="6"/>
      <c r="D24" s="25"/>
      <c r="E24" s="6"/>
      <c r="F24" s="6"/>
      <c r="G24" s="6"/>
      <c r="H24" s="6"/>
      <c r="I24" s="6"/>
      <c r="J24" s="6"/>
      <c r="K24" s="6"/>
      <c r="L24" s="6"/>
      <c r="M24" s="6"/>
      <c r="N24" s="6"/>
      <c r="O24" s="6"/>
      <c r="P24" s="6"/>
      <c r="Q24" s="6"/>
      <c r="R24" s="6"/>
    </row>
    <row r="25" spans="1:18" s="22" customFormat="1" ht="37.5">
      <c r="A25" s="27" t="s">
        <v>186</v>
      </c>
      <c r="B25" s="28">
        <v>200</v>
      </c>
      <c r="C25" s="28" t="s">
        <v>185</v>
      </c>
      <c r="D25" s="25">
        <f aca="true" t="shared" si="2" ref="D25:D67">E25+F25+G25+H25+I25+R25</f>
        <v>18700</v>
      </c>
      <c r="E25" s="29">
        <f>E26+E33+E40++E49+E51+E56+E57+E58</f>
        <v>18700</v>
      </c>
      <c r="F25" s="29"/>
      <c r="G25" s="29">
        <f>G26+G33+G40++G49+G51+G56+G57+G58</f>
        <v>0</v>
      </c>
      <c r="H25" s="29">
        <f>H26+H33+H40++H49+H51+H56+H57+H58</f>
        <v>0</v>
      </c>
      <c r="I25" s="29">
        <f>I26+I33+I40++I49+I51+I56+I57+I58</f>
        <v>0</v>
      </c>
      <c r="J25" s="29"/>
      <c r="K25" s="29"/>
      <c r="L25" s="29"/>
      <c r="M25" s="29"/>
      <c r="N25" s="29"/>
      <c r="O25" s="29"/>
      <c r="P25" s="29"/>
      <c r="Q25" s="29"/>
      <c r="R25" s="29">
        <f>R26+R33+R40++R49+R51+R56+R57+R58</f>
        <v>0</v>
      </c>
    </row>
    <row r="26" spans="1:18" s="22" customFormat="1" ht="37.5" hidden="1">
      <c r="A26" s="30" t="s">
        <v>431</v>
      </c>
      <c r="B26" s="28">
        <v>210</v>
      </c>
      <c r="C26" s="28">
        <v>100</v>
      </c>
      <c r="D26" s="25">
        <f t="shared" si="2"/>
        <v>0</v>
      </c>
      <c r="E26" s="31">
        <f>E27+E29+E30</f>
        <v>0</v>
      </c>
      <c r="F26" s="31"/>
      <c r="G26" s="31">
        <f>G27+G29+G30</f>
        <v>0</v>
      </c>
      <c r="H26" s="31">
        <f>H27+H29+H30</f>
        <v>0</v>
      </c>
      <c r="I26" s="31">
        <f>I27+I29+I30</f>
        <v>0</v>
      </c>
      <c r="J26" s="31"/>
      <c r="K26" s="31"/>
      <c r="L26" s="31"/>
      <c r="M26" s="31"/>
      <c r="N26" s="31"/>
      <c r="O26" s="31"/>
      <c r="P26" s="31"/>
      <c r="Q26" s="31"/>
      <c r="R26" s="31">
        <f>R27+R29+R30</f>
        <v>0</v>
      </c>
    </row>
    <row r="27" spans="1:18" s="22" customFormat="1" ht="56.25" hidden="1">
      <c r="A27" s="30" t="s">
        <v>432</v>
      </c>
      <c r="B27" s="28">
        <v>211</v>
      </c>
      <c r="C27" s="28">
        <v>111.119</v>
      </c>
      <c r="D27" s="25">
        <f t="shared" si="2"/>
        <v>0</v>
      </c>
      <c r="E27" s="31">
        <f>E28+E31</f>
        <v>0</v>
      </c>
      <c r="F27" s="31"/>
      <c r="G27" s="31">
        <f>G28+G31</f>
        <v>0</v>
      </c>
      <c r="H27" s="31">
        <f>H28+H31</f>
        <v>0</v>
      </c>
      <c r="I27" s="31">
        <f>I28+I31</f>
        <v>0</v>
      </c>
      <c r="J27" s="31"/>
      <c r="K27" s="31"/>
      <c r="L27" s="31"/>
      <c r="M27" s="31"/>
      <c r="N27" s="31"/>
      <c r="O27" s="31"/>
      <c r="P27" s="31"/>
      <c r="Q27" s="31"/>
      <c r="R27" s="31">
        <f>R28+R31</f>
        <v>0</v>
      </c>
    </row>
    <row r="28" spans="1:18" s="22" customFormat="1" ht="18.75" hidden="1">
      <c r="A28" s="30" t="s">
        <v>433</v>
      </c>
      <c r="B28" s="28">
        <v>212</v>
      </c>
      <c r="C28" s="28">
        <v>111</v>
      </c>
      <c r="D28" s="25">
        <f t="shared" si="2"/>
        <v>0</v>
      </c>
      <c r="E28" s="31"/>
      <c r="F28" s="31"/>
      <c r="G28" s="31"/>
      <c r="H28" s="31"/>
      <c r="I28" s="31"/>
      <c r="J28" s="31"/>
      <c r="K28" s="31"/>
      <c r="L28" s="31"/>
      <c r="M28" s="31"/>
      <c r="N28" s="31"/>
      <c r="O28" s="31"/>
      <c r="P28" s="31"/>
      <c r="Q28" s="31"/>
      <c r="R28" s="31"/>
    </row>
    <row r="29" spans="1:18" s="22" customFormat="1" ht="56.25" hidden="1">
      <c r="A29" s="32" t="s">
        <v>434</v>
      </c>
      <c r="B29" s="28">
        <v>213</v>
      </c>
      <c r="C29" s="28">
        <v>112</v>
      </c>
      <c r="D29" s="25">
        <f t="shared" si="2"/>
        <v>0</v>
      </c>
      <c r="E29" s="31"/>
      <c r="F29" s="31"/>
      <c r="G29" s="31"/>
      <c r="H29" s="31"/>
      <c r="I29" s="31"/>
      <c r="J29" s="31"/>
      <c r="K29" s="31"/>
      <c r="L29" s="31"/>
      <c r="M29" s="31"/>
      <c r="N29" s="31"/>
      <c r="O29" s="31"/>
      <c r="P29" s="31"/>
      <c r="Q29" s="31"/>
      <c r="R29" s="31"/>
    </row>
    <row r="30" spans="1:18" s="22" customFormat="1" ht="115.5" customHeight="1" hidden="1">
      <c r="A30" s="30" t="s">
        <v>435</v>
      </c>
      <c r="B30" s="28">
        <v>214</v>
      </c>
      <c r="C30" s="28">
        <v>113</v>
      </c>
      <c r="D30" s="25">
        <f t="shared" si="2"/>
        <v>0</v>
      </c>
      <c r="E30" s="31"/>
      <c r="F30" s="31"/>
      <c r="G30" s="31"/>
      <c r="H30" s="31"/>
      <c r="I30" s="31"/>
      <c r="J30" s="31"/>
      <c r="K30" s="31"/>
      <c r="L30" s="31"/>
      <c r="M30" s="31"/>
      <c r="N30" s="31"/>
      <c r="O30" s="31"/>
      <c r="P30" s="31"/>
      <c r="Q30" s="31"/>
      <c r="R30" s="31"/>
    </row>
    <row r="31" spans="1:18" s="22" customFormat="1" ht="93.75" hidden="1">
      <c r="A31" s="30" t="s">
        <v>436</v>
      </c>
      <c r="B31" s="28">
        <v>215</v>
      </c>
      <c r="C31" s="28">
        <v>119</v>
      </c>
      <c r="D31" s="25">
        <f t="shared" si="2"/>
        <v>0</v>
      </c>
      <c r="E31" s="31"/>
      <c r="F31" s="31"/>
      <c r="G31" s="31"/>
      <c r="H31" s="31"/>
      <c r="I31" s="31"/>
      <c r="J31" s="31"/>
      <c r="K31" s="31"/>
      <c r="L31" s="31"/>
      <c r="M31" s="31"/>
      <c r="N31" s="31"/>
      <c r="O31" s="31"/>
      <c r="P31" s="31"/>
      <c r="Q31" s="31"/>
      <c r="R31" s="31"/>
    </row>
    <row r="32" spans="1:18" s="22" customFormat="1" ht="18.75" hidden="1">
      <c r="A32" s="30"/>
      <c r="B32" s="28"/>
      <c r="C32" s="28"/>
      <c r="D32" s="25">
        <f t="shared" si="2"/>
        <v>0</v>
      </c>
      <c r="E32" s="31"/>
      <c r="F32" s="31"/>
      <c r="G32" s="31"/>
      <c r="H32" s="31"/>
      <c r="I32" s="31"/>
      <c r="J32" s="31"/>
      <c r="K32" s="31"/>
      <c r="L32" s="31"/>
      <c r="M32" s="31"/>
      <c r="N32" s="31"/>
      <c r="O32" s="31"/>
      <c r="P32" s="31"/>
      <c r="Q32" s="31"/>
      <c r="R32" s="31"/>
    </row>
    <row r="33" spans="1:18" s="22" customFormat="1" ht="37.5" hidden="1">
      <c r="A33" s="30" t="s">
        <v>437</v>
      </c>
      <c r="B33" s="28">
        <v>220</v>
      </c>
      <c r="C33" s="28">
        <v>300</v>
      </c>
      <c r="D33" s="25">
        <f t="shared" si="2"/>
        <v>0</v>
      </c>
      <c r="E33" s="31">
        <f>E34+E36+E37+E38</f>
        <v>0</v>
      </c>
      <c r="F33" s="31"/>
      <c r="G33" s="31">
        <f>G34+G36+G37+G38</f>
        <v>0</v>
      </c>
      <c r="H33" s="31">
        <f>H34+H36+H37+H38</f>
        <v>0</v>
      </c>
      <c r="I33" s="31">
        <f>I34+I36+I37+I38</f>
        <v>0</v>
      </c>
      <c r="J33" s="31"/>
      <c r="K33" s="31"/>
      <c r="L33" s="31"/>
      <c r="M33" s="31"/>
      <c r="N33" s="31"/>
      <c r="O33" s="31"/>
      <c r="P33" s="31"/>
      <c r="Q33" s="31"/>
      <c r="R33" s="31">
        <f>R34+R36+R37+R38</f>
        <v>0</v>
      </c>
    </row>
    <row r="34" spans="1:18" s="22" customFormat="1" ht="75" hidden="1">
      <c r="A34" s="30" t="s">
        <v>438</v>
      </c>
      <c r="B34" s="28">
        <v>221</v>
      </c>
      <c r="C34" s="28">
        <v>320</v>
      </c>
      <c r="D34" s="25">
        <f t="shared" si="2"/>
        <v>0</v>
      </c>
      <c r="E34" s="31">
        <f>E35</f>
        <v>0</v>
      </c>
      <c r="F34" s="31"/>
      <c r="G34" s="31">
        <f>G35</f>
        <v>0</v>
      </c>
      <c r="H34" s="31">
        <f>H35</f>
        <v>0</v>
      </c>
      <c r="I34" s="31">
        <f>I35</f>
        <v>0</v>
      </c>
      <c r="J34" s="31"/>
      <c r="K34" s="31"/>
      <c r="L34" s="31"/>
      <c r="M34" s="31"/>
      <c r="N34" s="31"/>
      <c r="O34" s="31"/>
      <c r="P34" s="31"/>
      <c r="Q34" s="31"/>
      <c r="R34" s="31">
        <f>R35</f>
        <v>0</v>
      </c>
    </row>
    <row r="35" spans="1:18" s="22" customFormat="1" ht="75" hidden="1">
      <c r="A35" s="30" t="s">
        <v>439</v>
      </c>
      <c r="B35" s="28">
        <v>222</v>
      </c>
      <c r="C35" s="28">
        <v>321</v>
      </c>
      <c r="D35" s="25">
        <f t="shared" si="2"/>
        <v>0</v>
      </c>
      <c r="E35" s="31"/>
      <c r="F35" s="31"/>
      <c r="G35" s="31"/>
      <c r="H35" s="31"/>
      <c r="I35" s="31"/>
      <c r="J35" s="31"/>
      <c r="K35" s="31"/>
      <c r="L35" s="31"/>
      <c r="M35" s="31"/>
      <c r="N35" s="31"/>
      <c r="O35" s="31"/>
      <c r="P35" s="31"/>
      <c r="Q35" s="31"/>
      <c r="R35" s="31"/>
    </row>
    <row r="36" spans="1:18" s="22" customFormat="1" ht="18.75" hidden="1">
      <c r="A36" s="30" t="s">
        <v>440</v>
      </c>
      <c r="B36" s="28">
        <v>223</v>
      </c>
      <c r="C36" s="28">
        <v>340</v>
      </c>
      <c r="D36" s="25">
        <f t="shared" si="2"/>
        <v>0</v>
      </c>
      <c r="E36" s="31"/>
      <c r="F36" s="31"/>
      <c r="G36" s="31"/>
      <c r="H36" s="31"/>
      <c r="I36" s="31"/>
      <c r="J36" s="31"/>
      <c r="K36" s="31"/>
      <c r="L36" s="31"/>
      <c r="M36" s="31"/>
      <c r="N36" s="31"/>
      <c r="O36" s="31"/>
      <c r="P36" s="31"/>
      <c r="Q36" s="31"/>
      <c r="R36" s="31"/>
    </row>
    <row r="37" spans="1:18" s="22" customFormat="1" ht="18.75" hidden="1">
      <c r="A37" s="30" t="s">
        <v>441</v>
      </c>
      <c r="B37" s="28">
        <v>224</v>
      </c>
      <c r="C37" s="28">
        <v>350</v>
      </c>
      <c r="D37" s="25">
        <f t="shared" si="2"/>
        <v>0</v>
      </c>
      <c r="E37" s="31"/>
      <c r="F37" s="31"/>
      <c r="G37" s="31"/>
      <c r="H37" s="31"/>
      <c r="I37" s="31"/>
      <c r="J37" s="31"/>
      <c r="K37" s="31"/>
      <c r="L37" s="31"/>
      <c r="M37" s="31"/>
      <c r="N37" s="31"/>
      <c r="O37" s="31"/>
      <c r="P37" s="31"/>
      <c r="Q37" s="31"/>
      <c r="R37" s="31"/>
    </row>
    <row r="38" spans="1:18" s="22" customFormat="1" ht="18.75" hidden="1">
      <c r="A38" s="30" t="s">
        <v>442</v>
      </c>
      <c r="B38" s="28">
        <v>225</v>
      </c>
      <c r="C38" s="28">
        <v>360</v>
      </c>
      <c r="D38" s="25">
        <f t="shared" si="2"/>
        <v>0</v>
      </c>
      <c r="E38" s="31"/>
      <c r="F38" s="31"/>
      <c r="G38" s="31"/>
      <c r="H38" s="31"/>
      <c r="I38" s="31"/>
      <c r="J38" s="31"/>
      <c r="K38" s="31"/>
      <c r="L38" s="31"/>
      <c r="M38" s="31"/>
      <c r="N38" s="31"/>
      <c r="O38" s="31"/>
      <c r="P38" s="31"/>
      <c r="Q38" s="31"/>
      <c r="R38" s="31"/>
    </row>
    <row r="39" spans="1:18" s="22" customFormat="1" ht="18.75" hidden="1">
      <c r="A39" s="32"/>
      <c r="B39" s="28"/>
      <c r="C39" s="28"/>
      <c r="D39" s="25">
        <f t="shared" si="2"/>
        <v>0</v>
      </c>
      <c r="E39" s="31"/>
      <c r="F39" s="31"/>
      <c r="G39" s="31"/>
      <c r="H39" s="31"/>
      <c r="I39" s="31"/>
      <c r="J39" s="31"/>
      <c r="K39" s="31"/>
      <c r="L39" s="31"/>
      <c r="M39" s="31"/>
      <c r="N39" s="31"/>
      <c r="O39" s="31"/>
      <c r="P39" s="31"/>
      <c r="Q39" s="31"/>
      <c r="R39" s="31"/>
    </row>
    <row r="40" spans="1:18" s="22" customFormat="1" ht="37.5" hidden="1">
      <c r="A40" s="30" t="s">
        <v>443</v>
      </c>
      <c r="B40" s="28">
        <v>226</v>
      </c>
      <c r="C40" s="28">
        <v>800</v>
      </c>
      <c r="D40" s="25">
        <f t="shared" si="2"/>
        <v>0</v>
      </c>
      <c r="E40" s="31">
        <f>E41+E43+E47</f>
        <v>0</v>
      </c>
      <c r="F40" s="31"/>
      <c r="G40" s="31">
        <f>G41+G43+G47</f>
        <v>0</v>
      </c>
      <c r="H40" s="31">
        <f>H41+H43+H47</f>
        <v>0</v>
      </c>
      <c r="I40" s="31">
        <f>I41+I43+I47</f>
        <v>0</v>
      </c>
      <c r="J40" s="31"/>
      <c r="K40" s="31"/>
      <c r="L40" s="31"/>
      <c r="M40" s="31"/>
      <c r="N40" s="31"/>
      <c r="O40" s="31"/>
      <c r="P40" s="31"/>
      <c r="Q40" s="31"/>
      <c r="R40" s="31">
        <f>R41+R43+R47</f>
        <v>0</v>
      </c>
    </row>
    <row r="41" spans="1:18" s="22" customFormat="1" ht="112.5" hidden="1">
      <c r="A41" s="32" t="s">
        <v>187</v>
      </c>
      <c r="B41" s="28">
        <v>227</v>
      </c>
      <c r="C41" s="28">
        <v>831</v>
      </c>
      <c r="D41" s="25">
        <f t="shared" si="2"/>
        <v>0</v>
      </c>
      <c r="E41" s="31"/>
      <c r="F41" s="31"/>
      <c r="G41" s="31"/>
      <c r="H41" s="31"/>
      <c r="I41" s="31"/>
      <c r="J41" s="31"/>
      <c r="K41" s="31"/>
      <c r="L41" s="31"/>
      <c r="M41" s="31"/>
      <c r="N41" s="31"/>
      <c r="O41" s="31"/>
      <c r="P41" s="31"/>
      <c r="Q41" s="31"/>
      <c r="R41" s="31"/>
    </row>
    <row r="42" spans="1:18" s="22" customFormat="1" ht="18.75" hidden="1">
      <c r="A42" s="30"/>
      <c r="B42" s="28"/>
      <c r="C42" s="28"/>
      <c r="D42" s="25">
        <f t="shared" si="2"/>
        <v>0</v>
      </c>
      <c r="E42" s="31"/>
      <c r="F42" s="31"/>
      <c r="G42" s="31"/>
      <c r="H42" s="31"/>
      <c r="I42" s="31"/>
      <c r="J42" s="31"/>
      <c r="K42" s="31"/>
      <c r="L42" s="31"/>
      <c r="M42" s="31"/>
      <c r="N42" s="31"/>
      <c r="O42" s="31"/>
      <c r="P42" s="31"/>
      <c r="Q42" s="31"/>
      <c r="R42" s="31"/>
    </row>
    <row r="43" spans="1:18" s="22" customFormat="1" ht="37.5" hidden="1">
      <c r="A43" s="30" t="s">
        <v>444</v>
      </c>
      <c r="B43" s="28">
        <v>230</v>
      </c>
      <c r="C43" s="28">
        <v>850</v>
      </c>
      <c r="D43" s="25">
        <f t="shared" si="2"/>
        <v>0</v>
      </c>
      <c r="E43" s="31">
        <f>SUM(E44:E46)</f>
        <v>0</v>
      </c>
      <c r="F43" s="31"/>
      <c r="G43" s="31">
        <f>SUM(G44:G46)</f>
        <v>0</v>
      </c>
      <c r="H43" s="31">
        <f>SUM(H44:H46)</f>
        <v>0</v>
      </c>
      <c r="I43" s="31">
        <f>SUM(I44:I46)</f>
        <v>0</v>
      </c>
      <c r="J43" s="31"/>
      <c r="K43" s="31"/>
      <c r="L43" s="31"/>
      <c r="M43" s="31"/>
      <c r="N43" s="31"/>
      <c r="O43" s="31"/>
      <c r="P43" s="31"/>
      <c r="Q43" s="31"/>
      <c r="R43" s="31">
        <f>SUM(R44:R46)</f>
        <v>0</v>
      </c>
    </row>
    <row r="44" spans="1:18" s="22" customFormat="1" ht="37.5" hidden="1">
      <c r="A44" s="30" t="s">
        <v>445</v>
      </c>
      <c r="B44" s="28">
        <v>231</v>
      </c>
      <c r="C44" s="28">
        <v>851</v>
      </c>
      <c r="D44" s="25">
        <f t="shared" si="2"/>
        <v>0</v>
      </c>
      <c r="E44" s="31"/>
      <c r="F44" s="31"/>
      <c r="G44" s="31"/>
      <c r="H44" s="31"/>
      <c r="I44" s="31"/>
      <c r="J44" s="31"/>
      <c r="K44" s="31"/>
      <c r="L44" s="31"/>
      <c r="M44" s="31"/>
      <c r="N44" s="31"/>
      <c r="O44" s="31"/>
      <c r="P44" s="31"/>
      <c r="Q44" s="31"/>
      <c r="R44" s="31"/>
    </row>
    <row r="45" spans="1:18" s="22" customFormat="1" ht="37.5" hidden="1">
      <c r="A45" s="30" t="s">
        <v>446</v>
      </c>
      <c r="B45" s="28">
        <v>232</v>
      </c>
      <c r="C45" s="28">
        <v>852</v>
      </c>
      <c r="D45" s="25">
        <f t="shared" si="2"/>
        <v>0</v>
      </c>
      <c r="E45" s="31"/>
      <c r="F45" s="31"/>
      <c r="G45" s="31"/>
      <c r="H45" s="31"/>
      <c r="I45" s="31"/>
      <c r="J45" s="31"/>
      <c r="K45" s="31"/>
      <c r="L45" s="31"/>
      <c r="M45" s="31"/>
      <c r="N45" s="31"/>
      <c r="O45" s="31"/>
      <c r="P45" s="31"/>
      <c r="Q45" s="31"/>
      <c r="R45" s="31"/>
    </row>
    <row r="46" spans="1:18" s="22" customFormat="1" ht="18.75" hidden="1">
      <c r="A46" s="30" t="s">
        <v>447</v>
      </c>
      <c r="B46" s="28">
        <v>233</v>
      </c>
      <c r="C46" s="28">
        <v>853</v>
      </c>
      <c r="D46" s="25">
        <f t="shared" si="2"/>
        <v>0</v>
      </c>
      <c r="E46" s="31"/>
      <c r="F46" s="31"/>
      <c r="G46" s="31"/>
      <c r="H46" s="31"/>
      <c r="I46" s="31"/>
      <c r="J46" s="31"/>
      <c r="K46" s="31"/>
      <c r="L46" s="31"/>
      <c r="M46" s="31"/>
      <c r="N46" s="31"/>
      <c r="O46" s="31"/>
      <c r="P46" s="31"/>
      <c r="Q46" s="31"/>
      <c r="R46" s="31"/>
    </row>
    <row r="47" spans="1:18" s="22" customFormat="1" ht="75" hidden="1">
      <c r="A47" s="30" t="s">
        <v>188</v>
      </c>
      <c r="B47" s="28">
        <v>234</v>
      </c>
      <c r="C47" s="28">
        <v>860</v>
      </c>
      <c r="D47" s="25">
        <f t="shared" si="2"/>
        <v>0</v>
      </c>
      <c r="E47" s="31"/>
      <c r="F47" s="31"/>
      <c r="G47" s="31"/>
      <c r="H47" s="31"/>
      <c r="I47" s="31"/>
      <c r="J47" s="31"/>
      <c r="K47" s="31"/>
      <c r="L47" s="31"/>
      <c r="M47" s="31"/>
      <c r="N47" s="31"/>
      <c r="O47" s="31"/>
      <c r="P47" s="31"/>
      <c r="Q47" s="31"/>
      <c r="R47" s="31"/>
    </row>
    <row r="48" spans="1:18" s="22" customFormat="1" ht="18.75" hidden="1">
      <c r="A48" s="30"/>
      <c r="B48" s="28"/>
      <c r="C48" s="28"/>
      <c r="D48" s="25">
        <f t="shared" si="2"/>
        <v>0</v>
      </c>
      <c r="E48" s="31"/>
      <c r="F48" s="31"/>
      <c r="G48" s="31"/>
      <c r="H48" s="31"/>
      <c r="I48" s="31"/>
      <c r="J48" s="31"/>
      <c r="K48" s="31"/>
      <c r="L48" s="31"/>
      <c r="M48" s="31"/>
      <c r="N48" s="31"/>
      <c r="O48" s="31"/>
      <c r="P48" s="31"/>
      <c r="Q48" s="31"/>
      <c r="R48" s="31"/>
    </row>
    <row r="49" spans="1:18" s="22" customFormat="1" ht="45" customHeight="1" hidden="1">
      <c r="A49" s="30" t="s">
        <v>448</v>
      </c>
      <c r="B49" s="28">
        <v>240</v>
      </c>
      <c r="C49" s="28">
        <v>600</v>
      </c>
      <c r="D49" s="25">
        <f t="shared" si="2"/>
        <v>0</v>
      </c>
      <c r="E49" s="31"/>
      <c r="F49" s="31"/>
      <c r="G49" s="31"/>
      <c r="H49" s="31"/>
      <c r="I49" s="31"/>
      <c r="J49" s="31"/>
      <c r="K49" s="31"/>
      <c r="L49" s="31"/>
      <c r="M49" s="31"/>
      <c r="N49" s="31"/>
      <c r="O49" s="31"/>
      <c r="P49" s="31"/>
      <c r="Q49" s="31"/>
      <c r="R49" s="31"/>
    </row>
    <row r="50" spans="1:18" s="22" customFormat="1" ht="18.75" hidden="1">
      <c r="A50" s="30"/>
      <c r="B50" s="28"/>
      <c r="C50" s="28"/>
      <c r="D50" s="25">
        <f t="shared" si="2"/>
        <v>0</v>
      </c>
      <c r="E50" s="31"/>
      <c r="F50" s="31"/>
      <c r="G50" s="31"/>
      <c r="H50" s="31"/>
      <c r="I50" s="31"/>
      <c r="J50" s="31"/>
      <c r="K50" s="31"/>
      <c r="L50" s="31"/>
      <c r="M50" s="31"/>
      <c r="N50" s="31"/>
      <c r="O50" s="31"/>
      <c r="P50" s="31"/>
      <c r="Q50" s="31"/>
      <c r="R50" s="31"/>
    </row>
    <row r="51" spans="1:18" s="22" customFormat="1" ht="75" hidden="1">
      <c r="A51" s="30" t="s">
        <v>189</v>
      </c>
      <c r="B51" s="28">
        <v>241</v>
      </c>
      <c r="C51" s="28">
        <v>400</v>
      </c>
      <c r="D51" s="25">
        <f t="shared" si="2"/>
        <v>0</v>
      </c>
      <c r="E51" s="31">
        <f>SUM(E52:E53)</f>
        <v>0</v>
      </c>
      <c r="F51" s="31"/>
      <c r="G51" s="31">
        <f>SUM(G52:G53)</f>
        <v>0</v>
      </c>
      <c r="H51" s="31">
        <f>SUM(H52:H53)</f>
        <v>0</v>
      </c>
      <c r="I51" s="31">
        <f>SUM(I52:I53)</f>
        <v>0</v>
      </c>
      <c r="J51" s="31"/>
      <c r="K51" s="31"/>
      <c r="L51" s="31"/>
      <c r="M51" s="31"/>
      <c r="N51" s="31"/>
      <c r="O51" s="31"/>
      <c r="P51" s="31"/>
      <c r="Q51" s="31"/>
      <c r="R51" s="31">
        <f>SUM(R52:R53)</f>
        <v>0</v>
      </c>
    </row>
    <row r="52" spans="1:18" s="22" customFormat="1" ht="112.5" customHeight="1" hidden="1">
      <c r="A52" s="32" t="s">
        <v>449</v>
      </c>
      <c r="B52" s="28">
        <v>242</v>
      </c>
      <c r="C52" s="28">
        <v>416</v>
      </c>
      <c r="D52" s="25">
        <f t="shared" si="2"/>
        <v>0</v>
      </c>
      <c r="E52" s="31"/>
      <c r="F52" s="31"/>
      <c r="G52" s="31"/>
      <c r="H52" s="31"/>
      <c r="I52" s="31"/>
      <c r="J52" s="31"/>
      <c r="K52" s="31"/>
      <c r="L52" s="31"/>
      <c r="M52" s="31"/>
      <c r="N52" s="31"/>
      <c r="O52" s="31"/>
      <c r="P52" s="31"/>
      <c r="Q52" s="31"/>
      <c r="R52" s="31"/>
    </row>
    <row r="53" spans="1:18" s="22" customFormat="1" ht="112.5" hidden="1">
      <c r="A53" s="30" t="s">
        <v>450</v>
      </c>
      <c r="B53" s="28">
        <v>243</v>
      </c>
      <c r="C53" s="28">
        <v>417</v>
      </c>
      <c r="D53" s="25">
        <f t="shared" si="2"/>
        <v>0</v>
      </c>
      <c r="E53" s="31"/>
      <c r="F53" s="31"/>
      <c r="G53" s="31"/>
      <c r="H53" s="31"/>
      <c r="I53" s="31"/>
      <c r="J53" s="31"/>
      <c r="K53" s="31"/>
      <c r="L53" s="31"/>
      <c r="M53" s="31"/>
      <c r="N53" s="31"/>
      <c r="O53" s="31"/>
      <c r="P53" s="31"/>
      <c r="Q53" s="31"/>
      <c r="R53" s="31"/>
    </row>
    <row r="54" spans="1:18" s="22" customFormat="1" ht="18.75" hidden="1">
      <c r="A54" s="30"/>
      <c r="B54" s="28"/>
      <c r="C54" s="28"/>
      <c r="D54" s="25">
        <f t="shared" si="2"/>
        <v>0</v>
      </c>
      <c r="E54" s="31"/>
      <c r="F54" s="31"/>
      <c r="G54" s="31"/>
      <c r="H54" s="31"/>
      <c r="I54" s="31"/>
      <c r="J54" s="31"/>
      <c r="K54" s="31"/>
      <c r="L54" s="31"/>
      <c r="M54" s="31"/>
      <c r="N54" s="31"/>
      <c r="O54" s="31"/>
      <c r="P54" s="31"/>
      <c r="Q54" s="31"/>
      <c r="R54" s="31"/>
    </row>
    <row r="55" spans="1:18" s="22" customFormat="1" ht="37.5" hidden="1">
      <c r="A55" s="30" t="s">
        <v>451</v>
      </c>
      <c r="B55" s="28">
        <v>260</v>
      </c>
      <c r="C55" s="28" t="s">
        <v>185</v>
      </c>
      <c r="D55" s="25">
        <f t="shared" si="2"/>
        <v>0</v>
      </c>
      <c r="E55" s="31"/>
      <c r="F55" s="31"/>
      <c r="G55" s="31"/>
      <c r="H55" s="31"/>
      <c r="I55" s="31"/>
      <c r="J55" s="31"/>
      <c r="K55" s="31"/>
      <c r="L55" s="31"/>
      <c r="M55" s="31"/>
      <c r="N55" s="31"/>
      <c r="O55" s="31"/>
      <c r="P55" s="31"/>
      <c r="Q55" s="31"/>
      <c r="R55" s="31"/>
    </row>
    <row r="56" spans="1:18" s="22" customFormat="1" ht="56.25" hidden="1">
      <c r="A56" s="30" t="s">
        <v>452</v>
      </c>
      <c r="B56" s="28">
        <v>261</v>
      </c>
      <c r="C56" s="28">
        <v>241</v>
      </c>
      <c r="D56" s="25">
        <f t="shared" si="2"/>
        <v>0</v>
      </c>
      <c r="E56" s="31"/>
      <c r="F56" s="31"/>
      <c r="G56" s="31"/>
      <c r="H56" s="31"/>
      <c r="I56" s="31"/>
      <c r="J56" s="31"/>
      <c r="K56" s="31"/>
      <c r="L56" s="31"/>
      <c r="M56" s="31"/>
      <c r="N56" s="31"/>
      <c r="O56" s="31"/>
      <c r="P56" s="31"/>
      <c r="Q56" s="31"/>
      <c r="R56" s="31"/>
    </row>
    <row r="57" spans="1:18" s="22" customFormat="1" ht="63.75" customHeight="1" hidden="1">
      <c r="A57" s="30" t="s">
        <v>453</v>
      </c>
      <c r="B57" s="28">
        <v>262</v>
      </c>
      <c r="C57" s="28">
        <v>243</v>
      </c>
      <c r="D57" s="25">
        <f t="shared" si="2"/>
        <v>0</v>
      </c>
      <c r="E57" s="31"/>
      <c r="F57" s="31"/>
      <c r="G57" s="31"/>
      <c r="H57" s="31"/>
      <c r="I57" s="31"/>
      <c r="J57" s="31"/>
      <c r="K57" s="31"/>
      <c r="L57" s="31"/>
      <c r="M57" s="31"/>
      <c r="N57" s="31"/>
      <c r="O57" s="31"/>
      <c r="P57" s="31"/>
      <c r="Q57" s="31"/>
      <c r="R57" s="31"/>
    </row>
    <row r="58" spans="1:18" s="22" customFormat="1" ht="93" customHeight="1">
      <c r="A58" s="30" t="s">
        <v>192</v>
      </c>
      <c r="B58" s="28">
        <v>263</v>
      </c>
      <c r="C58" s="28">
        <v>244</v>
      </c>
      <c r="D58" s="25">
        <f t="shared" si="2"/>
        <v>18700</v>
      </c>
      <c r="E58" s="31">
        <f>SUM(E59:E67)</f>
        <v>18700</v>
      </c>
      <c r="F58" s="31"/>
      <c r="G58" s="31">
        <f>SUM(G59:G67)</f>
        <v>0</v>
      </c>
      <c r="H58" s="31">
        <f>SUM(H59:H67)</f>
        <v>0</v>
      </c>
      <c r="I58" s="31">
        <f>SUM(I59:I67)</f>
        <v>0</v>
      </c>
      <c r="J58" s="31"/>
      <c r="K58" s="31"/>
      <c r="L58" s="31"/>
      <c r="M58" s="31"/>
      <c r="N58" s="31"/>
      <c r="O58" s="31"/>
      <c r="P58" s="31"/>
      <c r="Q58" s="31"/>
      <c r="R58" s="31">
        <f>SUM(R59:R67)</f>
        <v>0</v>
      </c>
    </row>
    <row r="59" spans="1:18" s="22" customFormat="1" ht="18.75" hidden="1">
      <c r="A59" s="32" t="s">
        <v>454</v>
      </c>
      <c r="B59" s="28">
        <v>264</v>
      </c>
      <c r="C59" s="28">
        <v>244</v>
      </c>
      <c r="D59" s="25">
        <f t="shared" si="2"/>
        <v>0</v>
      </c>
      <c r="E59" s="31"/>
      <c r="F59" s="31"/>
      <c r="G59" s="31"/>
      <c r="H59" s="31"/>
      <c r="I59" s="31"/>
      <c r="J59" s="31"/>
      <c r="K59" s="31"/>
      <c r="L59" s="31"/>
      <c r="M59" s="31"/>
      <c r="N59" s="31"/>
      <c r="O59" s="31"/>
      <c r="P59" s="31"/>
      <c r="Q59" s="31"/>
      <c r="R59" s="31"/>
    </row>
    <row r="60" spans="1:18" s="22" customFormat="1" ht="18.75" hidden="1">
      <c r="A60" s="30" t="s">
        <v>455</v>
      </c>
      <c r="B60" s="28">
        <v>265</v>
      </c>
      <c r="C60" s="28">
        <v>244</v>
      </c>
      <c r="D60" s="25">
        <f t="shared" si="2"/>
        <v>0</v>
      </c>
      <c r="E60" s="31"/>
      <c r="F60" s="31"/>
      <c r="G60" s="31"/>
      <c r="H60" s="31"/>
      <c r="I60" s="31"/>
      <c r="J60" s="31"/>
      <c r="K60" s="31"/>
      <c r="L60" s="31"/>
      <c r="M60" s="31"/>
      <c r="N60" s="31"/>
      <c r="O60" s="31"/>
      <c r="P60" s="31"/>
      <c r="Q60" s="31"/>
      <c r="R60" s="31"/>
    </row>
    <row r="61" spans="1:18" s="22" customFormat="1" ht="18.75" hidden="1">
      <c r="A61" s="30" t="s">
        <v>456</v>
      </c>
      <c r="B61" s="28">
        <v>266</v>
      </c>
      <c r="C61" s="28">
        <v>244</v>
      </c>
      <c r="D61" s="25">
        <f t="shared" si="2"/>
        <v>0</v>
      </c>
      <c r="E61" s="31"/>
      <c r="F61" s="31"/>
      <c r="G61" s="31"/>
      <c r="H61" s="31"/>
      <c r="I61" s="31"/>
      <c r="J61" s="31"/>
      <c r="K61" s="31"/>
      <c r="L61" s="31"/>
      <c r="M61" s="31"/>
      <c r="N61" s="31"/>
      <c r="O61" s="31"/>
      <c r="P61" s="31"/>
      <c r="Q61" s="31"/>
      <c r="R61" s="31"/>
    </row>
    <row r="62" spans="1:18" s="22" customFormat="1" ht="37.5" hidden="1">
      <c r="A62" s="30" t="s">
        <v>457</v>
      </c>
      <c r="B62" s="28">
        <v>267</v>
      </c>
      <c r="C62" s="28">
        <v>244</v>
      </c>
      <c r="D62" s="25">
        <f t="shared" si="2"/>
        <v>0</v>
      </c>
      <c r="E62" s="31"/>
      <c r="F62" s="31"/>
      <c r="G62" s="31"/>
      <c r="H62" s="31"/>
      <c r="I62" s="31"/>
      <c r="J62" s="31"/>
      <c r="K62" s="31"/>
      <c r="L62" s="31"/>
      <c r="M62" s="31"/>
      <c r="N62" s="31"/>
      <c r="O62" s="31"/>
      <c r="P62" s="31"/>
      <c r="Q62" s="31"/>
      <c r="R62" s="31"/>
    </row>
    <row r="63" spans="1:18" s="22" customFormat="1" ht="37.5" hidden="1">
      <c r="A63" s="30" t="s">
        <v>458</v>
      </c>
      <c r="B63" s="28">
        <v>268</v>
      </c>
      <c r="C63" s="28">
        <v>244</v>
      </c>
      <c r="D63" s="25">
        <f t="shared" si="2"/>
        <v>0</v>
      </c>
      <c r="E63" s="31"/>
      <c r="F63" s="31"/>
      <c r="G63" s="31"/>
      <c r="H63" s="31"/>
      <c r="I63" s="31"/>
      <c r="J63" s="31"/>
      <c r="K63" s="31"/>
      <c r="L63" s="31"/>
      <c r="M63" s="31"/>
      <c r="N63" s="31"/>
      <c r="O63" s="31"/>
      <c r="P63" s="31"/>
      <c r="Q63" s="31"/>
      <c r="R63" s="31"/>
    </row>
    <row r="64" spans="1:18" s="22" customFormat="1" ht="42.75" customHeight="1">
      <c r="A64" s="30" t="s">
        <v>459</v>
      </c>
      <c r="B64" s="28">
        <v>269</v>
      </c>
      <c r="C64" s="28">
        <v>244</v>
      </c>
      <c r="D64" s="25">
        <f t="shared" si="2"/>
        <v>18700</v>
      </c>
      <c r="E64" s="31">
        <v>18700</v>
      </c>
      <c r="F64" s="31"/>
      <c r="G64" s="31"/>
      <c r="H64" s="31"/>
      <c r="I64" s="31"/>
      <c r="J64" s="31"/>
      <c r="K64" s="31"/>
      <c r="L64" s="31"/>
      <c r="M64" s="31"/>
      <c r="N64" s="31"/>
      <c r="O64" s="31"/>
      <c r="P64" s="31"/>
      <c r="Q64" s="31"/>
      <c r="R64" s="31"/>
    </row>
    <row r="65" spans="1:18" s="22" customFormat="1" ht="37.5" hidden="1">
      <c r="A65" s="30" t="s">
        <v>460</v>
      </c>
      <c r="B65" s="28">
        <v>270</v>
      </c>
      <c r="C65" s="28">
        <v>244</v>
      </c>
      <c r="D65" s="25">
        <f t="shared" si="2"/>
        <v>0</v>
      </c>
      <c r="E65" s="31"/>
      <c r="F65" s="31"/>
      <c r="G65" s="31"/>
      <c r="H65" s="31"/>
      <c r="I65" s="31"/>
      <c r="J65" s="31"/>
      <c r="K65" s="31"/>
      <c r="L65" s="31"/>
      <c r="M65" s="31"/>
      <c r="N65" s="31"/>
      <c r="O65" s="31"/>
      <c r="P65" s="31"/>
      <c r="Q65" s="31"/>
      <c r="R65" s="31"/>
    </row>
    <row r="66" spans="1:18" s="22" customFormat="1" ht="37.5" hidden="1">
      <c r="A66" s="30" t="s">
        <v>461</v>
      </c>
      <c r="B66" s="28">
        <v>271</v>
      </c>
      <c r="C66" s="28">
        <v>244</v>
      </c>
      <c r="D66" s="25">
        <f t="shared" si="2"/>
        <v>0</v>
      </c>
      <c r="E66" s="31"/>
      <c r="F66" s="31"/>
      <c r="G66" s="31"/>
      <c r="H66" s="31"/>
      <c r="I66" s="31"/>
      <c r="J66" s="31"/>
      <c r="K66" s="31"/>
      <c r="L66" s="31"/>
      <c r="M66" s="31"/>
      <c r="N66" s="31"/>
      <c r="O66" s="31"/>
      <c r="P66" s="31"/>
      <c r="Q66" s="31"/>
      <c r="R66" s="31"/>
    </row>
    <row r="67" spans="1:18" s="22" customFormat="1" ht="37.5" hidden="1">
      <c r="A67" s="30" t="s">
        <v>462</v>
      </c>
      <c r="B67" s="28">
        <v>272</v>
      </c>
      <c r="C67" s="28">
        <v>244</v>
      </c>
      <c r="D67" s="25">
        <f t="shared" si="2"/>
        <v>0</v>
      </c>
      <c r="E67" s="31"/>
      <c r="F67" s="31"/>
      <c r="G67" s="31"/>
      <c r="H67" s="31"/>
      <c r="I67" s="31"/>
      <c r="J67" s="31"/>
      <c r="K67" s="31"/>
      <c r="L67" s="31"/>
      <c r="M67" s="31"/>
      <c r="N67" s="31"/>
      <c r="O67" s="31"/>
      <c r="P67" s="31"/>
      <c r="Q67" s="31"/>
      <c r="R67" s="31"/>
    </row>
    <row r="68" spans="1:18" s="22" customFormat="1" ht="18.75" hidden="1">
      <c r="A68" s="30"/>
      <c r="B68" s="28"/>
      <c r="C68" s="28"/>
      <c r="D68" s="25"/>
      <c r="E68" s="31"/>
      <c r="F68" s="31"/>
      <c r="G68" s="31"/>
      <c r="H68" s="31"/>
      <c r="I68" s="31"/>
      <c r="J68" s="31"/>
      <c r="K68" s="31"/>
      <c r="L68" s="31"/>
      <c r="M68" s="31"/>
      <c r="N68" s="31"/>
      <c r="O68" s="31"/>
      <c r="P68" s="31"/>
      <c r="Q68" s="31"/>
      <c r="R68" s="31"/>
    </row>
    <row r="69" spans="1:18" s="21" customFormat="1" ht="37.5">
      <c r="A69" s="8" t="s">
        <v>193</v>
      </c>
      <c r="B69" s="15">
        <v>300</v>
      </c>
      <c r="C69" s="15" t="s">
        <v>185</v>
      </c>
      <c r="D69" s="25">
        <f aca="true" t="shared" si="3" ref="D69:D77">E69+F69+G69+H69+I69+R69</f>
        <v>18700</v>
      </c>
      <c r="E69" s="25">
        <f>SUM(E70:E72)</f>
        <v>18700</v>
      </c>
      <c r="F69" s="25"/>
      <c r="G69" s="25">
        <f>SUM(G70:G72)</f>
        <v>0</v>
      </c>
      <c r="H69" s="25">
        <f>SUM(H70:H72)</f>
        <v>0</v>
      </c>
      <c r="I69" s="25">
        <f>SUM(I70:I72)</f>
        <v>0</v>
      </c>
      <c r="J69" s="25"/>
      <c r="K69" s="25"/>
      <c r="L69" s="25"/>
      <c r="M69" s="25"/>
      <c r="N69" s="25"/>
      <c r="O69" s="25"/>
      <c r="P69" s="25"/>
      <c r="Q69" s="25"/>
      <c r="R69" s="25">
        <f>SUM(R70:R72)</f>
        <v>0</v>
      </c>
    </row>
    <row r="70" spans="1:18" ht="37.5">
      <c r="A70" s="2" t="s">
        <v>463</v>
      </c>
      <c r="B70" s="6">
        <v>310</v>
      </c>
      <c r="C70" s="6">
        <v>510</v>
      </c>
      <c r="D70" s="25">
        <f t="shared" si="3"/>
        <v>18700</v>
      </c>
      <c r="E70" s="26">
        <f>E58</f>
        <v>18700</v>
      </c>
      <c r="F70" s="26"/>
      <c r="G70" s="26"/>
      <c r="H70" s="26"/>
      <c r="I70" s="26"/>
      <c r="J70" s="26"/>
      <c r="K70" s="26"/>
      <c r="L70" s="26"/>
      <c r="M70" s="26"/>
      <c r="N70" s="26"/>
      <c r="O70" s="26"/>
      <c r="P70" s="26"/>
      <c r="Q70" s="26"/>
      <c r="R70" s="26"/>
    </row>
    <row r="71" spans="1:18" ht="18.75">
      <c r="A71" s="2" t="s">
        <v>464</v>
      </c>
      <c r="B71" s="6">
        <v>311</v>
      </c>
      <c r="C71" s="6"/>
      <c r="D71" s="25">
        <f t="shared" si="3"/>
        <v>0</v>
      </c>
      <c r="E71" s="26"/>
      <c r="F71" s="26"/>
      <c r="G71" s="26"/>
      <c r="H71" s="26"/>
      <c r="I71" s="26"/>
      <c r="J71" s="26"/>
      <c r="K71" s="26"/>
      <c r="L71" s="26"/>
      <c r="M71" s="26"/>
      <c r="N71" s="26"/>
      <c r="O71" s="26"/>
      <c r="P71" s="26"/>
      <c r="Q71" s="26"/>
      <c r="R71" s="26"/>
    </row>
    <row r="72" spans="1:18" ht="18.75">
      <c r="A72" s="2"/>
      <c r="B72" s="6"/>
      <c r="C72" s="6"/>
      <c r="D72" s="25">
        <f t="shared" si="3"/>
        <v>0</v>
      </c>
      <c r="E72" s="26"/>
      <c r="F72" s="26"/>
      <c r="G72" s="26"/>
      <c r="H72" s="26"/>
      <c r="I72" s="26"/>
      <c r="J72" s="26"/>
      <c r="K72" s="26"/>
      <c r="L72" s="26"/>
      <c r="M72" s="26"/>
      <c r="N72" s="26"/>
      <c r="O72" s="26"/>
      <c r="P72" s="26"/>
      <c r="Q72" s="26"/>
      <c r="R72" s="26"/>
    </row>
    <row r="73" spans="1:18" s="21" customFormat="1" ht="36" customHeight="1">
      <c r="A73" s="8" t="s">
        <v>194</v>
      </c>
      <c r="B73" s="15">
        <v>400</v>
      </c>
      <c r="C73" s="15"/>
      <c r="D73" s="25">
        <f t="shared" si="3"/>
        <v>18700</v>
      </c>
      <c r="E73" s="25">
        <f aca="true" t="shared" si="4" ref="E73:R73">SUM(E74:E76)</f>
        <v>18700</v>
      </c>
      <c r="F73" s="25">
        <f t="shared" si="4"/>
        <v>0</v>
      </c>
      <c r="G73" s="25">
        <f t="shared" si="4"/>
        <v>0</v>
      </c>
      <c r="H73" s="25">
        <f t="shared" si="4"/>
        <v>0</v>
      </c>
      <c r="I73" s="25">
        <f t="shared" si="4"/>
        <v>0</v>
      </c>
      <c r="J73" s="25">
        <f t="shared" si="4"/>
        <v>0</v>
      </c>
      <c r="K73" s="25">
        <f t="shared" si="4"/>
        <v>0</v>
      </c>
      <c r="L73" s="25">
        <f t="shared" si="4"/>
        <v>0</v>
      </c>
      <c r="M73" s="25">
        <f t="shared" si="4"/>
        <v>0</v>
      </c>
      <c r="N73" s="25">
        <f t="shared" si="4"/>
        <v>0</v>
      </c>
      <c r="O73" s="25">
        <f t="shared" si="4"/>
        <v>0</v>
      </c>
      <c r="P73" s="25">
        <f t="shared" si="4"/>
        <v>0</v>
      </c>
      <c r="Q73" s="25">
        <f t="shared" si="4"/>
        <v>0</v>
      </c>
      <c r="R73" s="25">
        <f t="shared" si="4"/>
        <v>0</v>
      </c>
    </row>
    <row r="74" spans="1:18" ht="37.5" customHeight="1">
      <c r="A74" s="2" t="s">
        <v>465</v>
      </c>
      <c r="B74" s="6">
        <v>410</v>
      </c>
      <c r="C74" s="6">
        <v>610</v>
      </c>
      <c r="D74" s="25">
        <f t="shared" si="3"/>
        <v>18700</v>
      </c>
      <c r="E74" s="26">
        <f>E70</f>
        <v>18700</v>
      </c>
      <c r="F74" s="26"/>
      <c r="G74" s="26"/>
      <c r="H74" s="26"/>
      <c r="I74" s="26"/>
      <c r="J74" s="26"/>
      <c r="K74" s="26"/>
      <c r="L74" s="26"/>
      <c r="M74" s="26"/>
      <c r="N74" s="26"/>
      <c r="O74" s="26"/>
      <c r="P74" s="26"/>
      <c r="Q74" s="26"/>
      <c r="R74" s="26"/>
    </row>
    <row r="75" spans="1:18" ht="18.75">
      <c r="A75" s="2" t="s">
        <v>466</v>
      </c>
      <c r="B75" s="6">
        <v>411</v>
      </c>
      <c r="C75" s="6"/>
      <c r="D75" s="25">
        <f t="shared" si="3"/>
        <v>0</v>
      </c>
      <c r="E75" s="26"/>
      <c r="F75" s="26"/>
      <c r="G75" s="26"/>
      <c r="H75" s="26"/>
      <c r="I75" s="26"/>
      <c r="J75" s="26"/>
      <c r="K75" s="26"/>
      <c r="L75" s="26"/>
      <c r="M75" s="26"/>
      <c r="N75" s="26"/>
      <c r="O75" s="26"/>
      <c r="P75" s="26"/>
      <c r="Q75" s="26"/>
      <c r="R75" s="26"/>
    </row>
    <row r="76" spans="1:18" ht="18.75">
      <c r="A76" s="2"/>
      <c r="B76" s="6"/>
      <c r="C76" s="6"/>
      <c r="D76" s="25">
        <f t="shared" si="3"/>
        <v>0</v>
      </c>
      <c r="E76" s="26"/>
      <c r="F76" s="26"/>
      <c r="G76" s="26"/>
      <c r="H76" s="26"/>
      <c r="I76" s="26"/>
      <c r="J76" s="26"/>
      <c r="K76" s="26"/>
      <c r="L76" s="26"/>
      <c r="M76" s="26"/>
      <c r="N76" s="26"/>
      <c r="O76" s="26"/>
      <c r="P76" s="26"/>
      <c r="Q76" s="26"/>
      <c r="R76" s="26"/>
    </row>
    <row r="77" spans="1:18" ht="38.25" customHeight="1">
      <c r="A77" s="8" t="s">
        <v>195</v>
      </c>
      <c r="B77" s="15">
        <v>500</v>
      </c>
      <c r="C77" s="15" t="s">
        <v>185</v>
      </c>
      <c r="D77" s="25">
        <f t="shared" si="3"/>
        <v>0</v>
      </c>
      <c r="E77" s="25">
        <f>E20+E21-E25+E69-E73</f>
        <v>0</v>
      </c>
      <c r="F77" s="25"/>
      <c r="G77" s="25">
        <f>G20+G21-G25+G69-G73</f>
        <v>0</v>
      </c>
      <c r="H77" s="25">
        <f>H20+H21-H25+H69-H73</f>
        <v>0</v>
      </c>
      <c r="I77" s="25">
        <f>I20+I21-I25+I69-I73</f>
        <v>0</v>
      </c>
      <c r="J77" s="25"/>
      <c r="K77" s="25"/>
      <c r="L77" s="25"/>
      <c r="M77" s="25"/>
      <c r="N77" s="25"/>
      <c r="O77" s="25"/>
      <c r="P77" s="25"/>
      <c r="Q77" s="25"/>
      <c r="R77" s="25">
        <f>R20+R21-R25+R69-R73</f>
        <v>0</v>
      </c>
    </row>
    <row r="78" spans="1:19" ht="18.75">
      <c r="A78" s="147" t="s">
        <v>544</v>
      </c>
      <c r="B78" s="147"/>
      <c r="C78" s="147"/>
      <c r="D78" s="147"/>
      <c r="E78" s="18"/>
      <c r="F78" s="18"/>
      <c r="G78" s="18"/>
      <c r="H78" s="18"/>
      <c r="I78" s="18"/>
      <c r="J78" s="18"/>
      <c r="K78" s="18"/>
      <c r="L78" s="18"/>
      <c r="M78" s="18"/>
      <c r="N78" s="18"/>
      <c r="O78" s="18"/>
      <c r="P78" s="18"/>
      <c r="Q78" s="18"/>
      <c r="R78" s="18"/>
      <c r="S78" s="18"/>
    </row>
    <row r="79" ht="15">
      <c r="A79" s="17"/>
    </row>
    <row r="82" spans="1:3" ht="18.75">
      <c r="A82" s="423" t="s">
        <v>673</v>
      </c>
      <c r="B82" s="423"/>
      <c r="C82" s="423"/>
    </row>
    <row r="83" spans="1:6" s="3" customFormat="1" ht="18.75">
      <c r="A83" s="421" t="s">
        <v>674</v>
      </c>
      <c r="B83" s="421"/>
      <c r="C83" s="421"/>
      <c r="D83" s="3" t="s">
        <v>572</v>
      </c>
      <c r="F83" s="233" t="s">
        <v>648</v>
      </c>
    </row>
    <row r="84" spans="1:6" s="3" customFormat="1" ht="18.75">
      <c r="A84" s="3" t="s">
        <v>675</v>
      </c>
      <c r="D84" s="3" t="s">
        <v>153</v>
      </c>
      <c r="F84" s="3" t="s">
        <v>573</v>
      </c>
    </row>
    <row r="85" s="3" customFormat="1" ht="18.75">
      <c r="D85" s="56"/>
    </row>
    <row r="86" spans="1:6" s="3" customFormat="1" ht="18.75">
      <c r="A86" s="3" t="s">
        <v>370</v>
      </c>
      <c r="D86" s="56" t="s">
        <v>572</v>
      </c>
      <c r="F86" s="233" t="s">
        <v>649</v>
      </c>
    </row>
    <row r="87" spans="1:6" s="3" customFormat="1" ht="18.75">
      <c r="A87" s="3" t="s">
        <v>676</v>
      </c>
      <c r="D87" s="3" t="s">
        <v>153</v>
      </c>
      <c r="F87" s="3" t="s">
        <v>250</v>
      </c>
    </row>
    <row r="88" s="3" customFormat="1" ht="18.75">
      <c r="D88" s="56"/>
    </row>
    <row r="89" spans="1:4" s="3" customFormat="1" ht="18.75">
      <c r="A89" s="3" t="s">
        <v>574</v>
      </c>
      <c r="D89" s="56"/>
    </row>
    <row r="90" s="3" customFormat="1" ht="18.75">
      <c r="D90" s="56"/>
    </row>
  </sheetData>
  <sheetProtection/>
  <mergeCells count="26">
    <mergeCell ref="A9:A18"/>
    <mergeCell ref="B9:B18"/>
    <mergeCell ref="A4:S4"/>
    <mergeCell ref="B5:R5"/>
    <mergeCell ref="A7:S7"/>
    <mergeCell ref="D8:G8"/>
    <mergeCell ref="E11:E18"/>
    <mergeCell ref="F11:F18"/>
    <mergeCell ref="Q11:Q18"/>
    <mergeCell ref="R11:R18"/>
    <mergeCell ref="O11:O18"/>
    <mergeCell ref="P11:P18"/>
    <mergeCell ref="G11:G18"/>
    <mergeCell ref="H11:H18"/>
    <mergeCell ref="K11:K18"/>
    <mergeCell ref="L11:L18"/>
    <mergeCell ref="A82:C82"/>
    <mergeCell ref="A83:C83"/>
    <mergeCell ref="M11:M18"/>
    <mergeCell ref="N11:N18"/>
    <mergeCell ref="I11:I18"/>
    <mergeCell ref="J11:J18"/>
    <mergeCell ref="C9:C18"/>
    <mergeCell ref="D9:S9"/>
    <mergeCell ref="D10:D18"/>
    <mergeCell ref="E10:S10"/>
  </mergeCells>
  <printOptions/>
  <pageMargins left="0.75" right="0.75" top="1" bottom="1" header="0.5" footer="0.5"/>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tabColor indexed="33"/>
    <pageSetUpPr fitToPage="1"/>
  </sheetPr>
  <dimension ref="A1:U98"/>
  <sheetViews>
    <sheetView showZeros="0" zoomScale="75" zoomScaleNormal="75" zoomScalePageLayoutView="0" workbookViewId="0" topLeftCell="A55">
      <selection activeCell="O85" sqref="O85"/>
    </sheetView>
  </sheetViews>
  <sheetFormatPr defaultColWidth="9.140625" defaultRowHeight="15"/>
  <cols>
    <col min="1" max="1" width="37.7109375" style="0" customWidth="1"/>
    <col min="3" max="3" width="12.140625" style="0" customWidth="1"/>
    <col min="4" max="4" width="26.28125" style="21" customWidth="1"/>
    <col min="5" max="5" width="25.7109375" style="0" customWidth="1"/>
    <col min="6" max="6" width="26.57421875" style="0" customWidth="1"/>
    <col min="7" max="7" width="15.57421875" style="0" customWidth="1"/>
    <col min="8" max="8" width="18.421875" style="0" customWidth="1"/>
    <col min="9" max="9" width="19.140625" style="0" customWidth="1"/>
    <col min="10" max="10" width="12.421875" style="0" customWidth="1"/>
  </cols>
  <sheetData>
    <row r="1" spans="1:10" ht="18.75">
      <c r="A1" s="12"/>
      <c r="D1"/>
      <c r="J1" s="9" t="s">
        <v>260</v>
      </c>
    </row>
    <row r="2" ht="15">
      <c r="A2" s="16"/>
    </row>
    <row r="3" ht="15">
      <c r="A3" s="17"/>
    </row>
    <row r="4" spans="1:10" ht="30" customHeight="1">
      <c r="A4" s="446" t="s">
        <v>220</v>
      </c>
      <c r="B4" s="446"/>
      <c r="C4" s="446"/>
      <c r="D4" s="446"/>
      <c r="E4" s="446"/>
      <c r="F4" s="446"/>
      <c r="G4" s="446"/>
      <c r="H4" s="446"/>
      <c r="I4" s="446"/>
      <c r="J4" s="446"/>
    </row>
    <row r="5" spans="1:21" ht="45.75" customHeight="1">
      <c r="A5" s="422" t="s">
        <v>653</v>
      </c>
      <c r="B5" s="422"/>
      <c r="C5" s="422"/>
      <c r="D5" s="422"/>
      <c r="E5" s="422"/>
      <c r="F5" s="422"/>
      <c r="G5" s="422"/>
      <c r="H5" s="422"/>
      <c r="I5" s="422"/>
      <c r="J5" s="422"/>
      <c r="K5" s="234"/>
      <c r="L5" s="234"/>
      <c r="M5" s="234"/>
      <c r="N5" s="234"/>
      <c r="O5" s="234"/>
      <c r="P5" s="234"/>
      <c r="Q5" s="234"/>
      <c r="R5" s="234"/>
      <c r="S5" s="234"/>
      <c r="T5" s="234"/>
      <c r="U5" s="234"/>
    </row>
    <row r="6" spans="1:10" ht="18.75">
      <c r="A6" s="85"/>
      <c r="B6" s="85"/>
      <c r="C6" s="85"/>
      <c r="D6" s="85"/>
      <c r="E6" s="11" t="s">
        <v>468</v>
      </c>
      <c r="F6" s="85"/>
      <c r="G6" s="85"/>
      <c r="H6" s="85"/>
      <c r="I6" s="85"/>
      <c r="J6" s="85"/>
    </row>
    <row r="7" spans="1:10" ht="25.5" customHeight="1">
      <c r="A7" s="447" t="s">
        <v>91</v>
      </c>
      <c r="B7" s="447"/>
      <c r="C7" s="447"/>
      <c r="D7" s="447"/>
      <c r="E7" s="447"/>
      <c r="F7" s="447"/>
      <c r="G7" s="447"/>
      <c r="H7" s="447"/>
      <c r="I7" s="447"/>
      <c r="J7" s="447"/>
    </row>
    <row r="8" spans="1:6" ht="27" customHeight="1">
      <c r="A8" s="17"/>
      <c r="D8" s="433" t="s">
        <v>257</v>
      </c>
      <c r="E8" s="433"/>
      <c r="F8" s="433"/>
    </row>
    <row r="9" spans="1:10" ht="28.5" customHeight="1">
      <c r="A9" s="448" t="s">
        <v>145</v>
      </c>
      <c r="B9" s="449" t="s">
        <v>178</v>
      </c>
      <c r="C9" s="450" t="s">
        <v>196</v>
      </c>
      <c r="D9" s="439" t="s">
        <v>198</v>
      </c>
      <c r="E9" s="440"/>
      <c r="F9" s="440"/>
      <c r="G9" s="440"/>
      <c r="H9" s="440"/>
      <c r="I9" s="440"/>
      <c r="J9" s="441"/>
    </row>
    <row r="10" spans="1:10" ht="18.75">
      <c r="A10" s="448"/>
      <c r="B10" s="449"/>
      <c r="C10" s="451"/>
      <c r="D10" s="453" t="s">
        <v>219</v>
      </c>
      <c r="E10" s="443" t="s">
        <v>146</v>
      </c>
      <c r="F10" s="444"/>
      <c r="G10" s="444"/>
      <c r="H10" s="444"/>
      <c r="I10" s="444"/>
      <c r="J10" s="445"/>
    </row>
    <row r="11" spans="1:10" ht="15">
      <c r="A11" s="448"/>
      <c r="B11" s="449"/>
      <c r="C11" s="451"/>
      <c r="D11" s="453"/>
      <c r="E11" s="454" t="s">
        <v>197</v>
      </c>
      <c r="F11" s="457" t="s">
        <v>199</v>
      </c>
      <c r="G11" s="454" t="s">
        <v>200</v>
      </c>
      <c r="H11" s="454" t="s">
        <v>201</v>
      </c>
      <c r="I11" s="457" t="s">
        <v>202</v>
      </c>
      <c r="J11" s="460"/>
    </row>
    <row r="12" spans="1:10" ht="15" customHeight="1">
      <c r="A12" s="448"/>
      <c r="B12" s="449"/>
      <c r="C12" s="451"/>
      <c r="D12" s="453"/>
      <c r="E12" s="455"/>
      <c r="F12" s="458"/>
      <c r="G12" s="455"/>
      <c r="H12" s="455"/>
      <c r="I12" s="458"/>
      <c r="J12" s="461"/>
    </row>
    <row r="13" spans="1:10" ht="15" customHeight="1">
      <c r="A13" s="448"/>
      <c r="B13" s="449"/>
      <c r="C13" s="451"/>
      <c r="D13" s="453"/>
      <c r="E13" s="455"/>
      <c r="F13" s="458"/>
      <c r="G13" s="455"/>
      <c r="H13" s="455"/>
      <c r="I13" s="458"/>
      <c r="J13" s="461"/>
    </row>
    <row r="14" spans="1:10" ht="15">
      <c r="A14" s="448"/>
      <c r="B14" s="449"/>
      <c r="C14" s="451"/>
      <c r="D14" s="453"/>
      <c r="E14" s="455"/>
      <c r="F14" s="458"/>
      <c r="G14" s="455"/>
      <c r="H14" s="455"/>
      <c r="I14" s="458"/>
      <c r="J14" s="461"/>
    </row>
    <row r="15" spans="1:10" ht="15">
      <c r="A15" s="448"/>
      <c r="B15" s="449"/>
      <c r="C15" s="451"/>
      <c r="D15" s="453"/>
      <c r="E15" s="455"/>
      <c r="F15" s="458"/>
      <c r="G15" s="455"/>
      <c r="H15" s="455"/>
      <c r="I15" s="458"/>
      <c r="J15" s="461"/>
    </row>
    <row r="16" spans="1:10" ht="15">
      <c r="A16" s="448"/>
      <c r="B16" s="449"/>
      <c r="C16" s="451"/>
      <c r="D16" s="453"/>
      <c r="E16" s="455"/>
      <c r="F16" s="458"/>
      <c r="G16" s="455"/>
      <c r="H16" s="455"/>
      <c r="I16" s="458"/>
      <c r="J16" s="461"/>
    </row>
    <row r="17" spans="1:10" ht="33.75" customHeight="1">
      <c r="A17" s="448"/>
      <c r="B17" s="449"/>
      <c r="C17" s="451"/>
      <c r="D17" s="453"/>
      <c r="E17" s="455"/>
      <c r="F17" s="458"/>
      <c r="G17" s="455"/>
      <c r="H17" s="455"/>
      <c r="I17" s="459"/>
      <c r="J17" s="462"/>
    </row>
    <row r="18" spans="1:10" ht="37.5">
      <c r="A18" s="448"/>
      <c r="B18" s="449"/>
      <c r="C18" s="452"/>
      <c r="D18" s="453"/>
      <c r="E18" s="456"/>
      <c r="F18" s="459"/>
      <c r="G18" s="456"/>
      <c r="H18" s="456"/>
      <c r="I18" s="6" t="s">
        <v>179</v>
      </c>
      <c r="J18" s="6" t="s">
        <v>180</v>
      </c>
    </row>
    <row r="19" spans="1:10" s="125" customFormat="1" ht="18.75">
      <c r="A19" s="6">
        <v>1</v>
      </c>
      <c r="B19" s="6">
        <v>2</v>
      </c>
      <c r="C19" s="6">
        <v>3</v>
      </c>
      <c r="D19" s="6">
        <v>4</v>
      </c>
      <c r="E19" s="6">
        <v>5</v>
      </c>
      <c r="F19" s="6">
        <v>6</v>
      </c>
      <c r="G19" s="6">
        <v>7</v>
      </c>
      <c r="H19" s="6">
        <v>8</v>
      </c>
      <c r="I19" s="6">
        <v>9</v>
      </c>
      <c r="J19" s="6">
        <v>10</v>
      </c>
    </row>
    <row r="20" spans="1:10" s="160" customFormat="1" ht="37.5">
      <c r="A20" s="27" t="s">
        <v>203</v>
      </c>
      <c r="B20" s="283" t="s">
        <v>205</v>
      </c>
      <c r="C20" s="281" t="s">
        <v>182</v>
      </c>
      <c r="D20" s="231">
        <v>0</v>
      </c>
      <c r="E20" s="231">
        <v>0</v>
      </c>
      <c r="F20" s="231">
        <v>0</v>
      </c>
      <c r="G20" s="231"/>
      <c r="H20" s="231"/>
      <c r="I20" s="231"/>
      <c r="J20" s="231"/>
    </row>
    <row r="21" spans="1:10" s="22" customFormat="1" ht="31.5" customHeight="1">
      <c r="A21" s="27" t="s">
        <v>208</v>
      </c>
      <c r="B21" s="281">
        <v>100</v>
      </c>
      <c r="C21" s="281" t="s">
        <v>185</v>
      </c>
      <c r="D21" s="231">
        <f>SUM(D22:D36)</f>
        <v>567400999.5900002</v>
      </c>
      <c r="E21" s="231">
        <f aca="true" t="shared" si="0" ref="E21:J21">SUM(E22:E36)</f>
        <v>547543200</v>
      </c>
      <c r="F21" s="231">
        <f t="shared" si="0"/>
        <v>12700</v>
      </c>
      <c r="G21" s="231">
        <f t="shared" si="0"/>
        <v>0</v>
      </c>
      <c r="H21" s="231">
        <f t="shared" si="0"/>
        <v>18418508.44</v>
      </c>
      <c r="I21" s="231">
        <f t="shared" si="0"/>
        <v>1426591.1500000001</v>
      </c>
      <c r="J21" s="231">
        <f t="shared" si="0"/>
        <v>0</v>
      </c>
    </row>
    <row r="22" spans="1:10" s="22" customFormat="1" ht="56.25" hidden="1">
      <c r="A22" s="30" t="s">
        <v>183</v>
      </c>
      <c r="B22" s="284" t="s">
        <v>206</v>
      </c>
      <c r="C22" s="28">
        <v>180</v>
      </c>
      <c r="D22" s="231">
        <f aca="true" t="shared" si="1" ref="D22:D36">SUM(E22:I22)</f>
        <v>0</v>
      </c>
      <c r="E22" s="232"/>
      <c r="F22" s="232"/>
      <c r="G22" s="232"/>
      <c r="H22" s="232"/>
      <c r="I22" s="232"/>
      <c r="J22" s="232"/>
    </row>
    <row r="23" spans="1:10" s="22" customFormat="1" ht="112.5" hidden="1">
      <c r="A23" s="30" t="s">
        <v>184</v>
      </c>
      <c r="B23" s="284" t="s">
        <v>207</v>
      </c>
      <c r="C23" s="28">
        <v>130</v>
      </c>
      <c r="D23" s="231">
        <f t="shared" si="1"/>
        <v>0</v>
      </c>
      <c r="E23" s="232"/>
      <c r="F23" s="232"/>
      <c r="G23" s="232"/>
      <c r="H23" s="232"/>
      <c r="I23" s="232"/>
      <c r="J23" s="232"/>
    </row>
    <row r="24" spans="1:10" s="22" customFormat="1" ht="18.75" hidden="1">
      <c r="A24" s="30" t="s">
        <v>430</v>
      </c>
      <c r="B24" s="28">
        <v>110</v>
      </c>
      <c r="C24" s="28">
        <v>120</v>
      </c>
      <c r="D24" s="231">
        <f t="shared" si="1"/>
        <v>0</v>
      </c>
      <c r="E24" s="285" t="s">
        <v>185</v>
      </c>
      <c r="F24" s="285" t="s">
        <v>185</v>
      </c>
      <c r="G24" s="285" t="s">
        <v>185</v>
      </c>
      <c r="H24" s="285" t="s">
        <v>185</v>
      </c>
      <c r="I24" s="285"/>
      <c r="J24" s="285" t="s">
        <v>185</v>
      </c>
    </row>
    <row r="25" spans="1:10" s="22" customFormat="1" ht="93.75">
      <c r="A25" s="32" t="s">
        <v>209</v>
      </c>
      <c r="B25" s="28">
        <v>111</v>
      </c>
      <c r="C25" s="28">
        <v>120</v>
      </c>
      <c r="D25" s="231">
        <f t="shared" si="1"/>
        <v>51920.48</v>
      </c>
      <c r="E25" s="285"/>
      <c r="F25" s="285"/>
      <c r="G25" s="285"/>
      <c r="H25" s="285"/>
      <c r="I25" s="232">
        <v>51920.48</v>
      </c>
      <c r="J25" s="285"/>
    </row>
    <row r="26" spans="1:10" s="22" customFormat="1" ht="18.75" hidden="1">
      <c r="A26" s="32"/>
      <c r="B26" s="286"/>
      <c r="C26" s="286"/>
      <c r="D26" s="231">
        <f t="shared" si="1"/>
        <v>0</v>
      </c>
      <c r="E26" s="285"/>
      <c r="F26" s="285"/>
      <c r="G26" s="285"/>
      <c r="H26" s="285"/>
      <c r="I26" s="232"/>
      <c r="J26" s="285"/>
    </row>
    <row r="27" spans="1:10" s="22" customFormat="1" ht="37.5">
      <c r="A27" s="30" t="s">
        <v>210</v>
      </c>
      <c r="B27" s="28">
        <v>120</v>
      </c>
      <c r="C27" s="28">
        <v>130</v>
      </c>
      <c r="D27" s="231">
        <f t="shared" si="1"/>
        <v>567320620.2900001</v>
      </c>
      <c r="E27" s="232">
        <v>547543200</v>
      </c>
      <c r="F27" s="285" t="s">
        <v>185</v>
      </c>
      <c r="G27" s="285" t="s">
        <v>185</v>
      </c>
      <c r="H27" s="232">
        <v>18418508.44</v>
      </c>
      <c r="I27" s="232">
        <v>1358911.85</v>
      </c>
      <c r="J27" s="285"/>
    </row>
    <row r="28" spans="1:10" s="22" customFormat="1" ht="56.25">
      <c r="A28" s="30" t="s">
        <v>211</v>
      </c>
      <c r="B28" s="28">
        <v>130</v>
      </c>
      <c r="C28" s="28">
        <v>140</v>
      </c>
      <c r="D28" s="231">
        <f t="shared" si="1"/>
        <v>0</v>
      </c>
      <c r="E28" s="285" t="s">
        <v>185</v>
      </c>
      <c r="F28" s="285" t="s">
        <v>185</v>
      </c>
      <c r="G28" s="285" t="s">
        <v>185</v>
      </c>
      <c r="H28" s="285" t="s">
        <v>185</v>
      </c>
      <c r="I28" s="232">
        <v>0</v>
      </c>
      <c r="J28" s="285" t="s">
        <v>185</v>
      </c>
    </row>
    <row r="29" spans="1:10" s="22" customFormat="1" ht="99" customHeight="1" hidden="1">
      <c r="A29" s="30" t="s">
        <v>212</v>
      </c>
      <c r="B29" s="28">
        <v>140</v>
      </c>
      <c r="C29" s="28">
        <v>150</v>
      </c>
      <c r="D29" s="231">
        <f t="shared" si="1"/>
        <v>0</v>
      </c>
      <c r="E29" s="285" t="s">
        <v>185</v>
      </c>
      <c r="F29" s="285" t="s">
        <v>185</v>
      </c>
      <c r="G29" s="285" t="s">
        <v>185</v>
      </c>
      <c r="H29" s="285" t="s">
        <v>185</v>
      </c>
      <c r="I29" s="232"/>
      <c r="J29" s="285" t="s">
        <v>185</v>
      </c>
    </row>
    <row r="30" spans="1:10" s="22" customFormat="1" ht="37.5">
      <c r="A30" s="30" t="s">
        <v>213</v>
      </c>
      <c r="B30" s="28">
        <v>150</v>
      </c>
      <c r="C30" s="28">
        <v>180</v>
      </c>
      <c r="D30" s="231">
        <f t="shared" si="1"/>
        <v>12700</v>
      </c>
      <c r="E30" s="285" t="s">
        <v>185</v>
      </c>
      <c r="F30" s="232">
        <v>12700</v>
      </c>
      <c r="G30" s="285"/>
      <c r="H30" s="285" t="s">
        <v>185</v>
      </c>
      <c r="I30" s="285" t="s">
        <v>185</v>
      </c>
      <c r="J30" s="285" t="s">
        <v>185</v>
      </c>
    </row>
    <row r="31" spans="1:10" s="22" customFormat="1" ht="18.75" hidden="1">
      <c r="A31" s="30" t="s">
        <v>214</v>
      </c>
      <c r="B31" s="28">
        <v>160</v>
      </c>
      <c r="C31" s="28">
        <v>180</v>
      </c>
      <c r="D31" s="231">
        <f t="shared" si="1"/>
        <v>0</v>
      </c>
      <c r="E31" s="285" t="s">
        <v>185</v>
      </c>
      <c r="F31" s="285" t="s">
        <v>185</v>
      </c>
      <c r="G31" s="285" t="s">
        <v>185</v>
      </c>
      <c r="H31" s="285" t="s">
        <v>185</v>
      </c>
      <c r="I31" s="285"/>
      <c r="J31" s="285"/>
    </row>
    <row r="32" spans="1:10" s="22" customFormat="1" ht="37.5" hidden="1">
      <c r="A32" s="30" t="s">
        <v>215</v>
      </c>
      <c r="B32" s="28">
        <v>180</v>
      </c>
      <c r="C32" s="28" t="s">
        <v>185</v>
      </c>
      <c r="D32" s="231">
        <f t="shared" si="1"/>
        <v>0</v>
      </c>
      <c r="E32" s="285" t="s">
        <v>185</v>
      </c>
      <c r="F32" s="285" t="s">
        <v>185</v>
      </c>
      <c r="G32" s="285" t="s">
        <v>185</v>
      </c>
      <c r="H32" s="285" t="s">
        <v>185</v>
      </c>
      <c r="I32" s="285"/>
      <c r="J32" s="285" t="s">
        <v>185</v>
      </c>
    </row>
    <row r="33" spans="1:10" s="22" customFormat="1" ht="37.5" hidden="1">
      <c r="A33" s="32" t="s">
        <v>216</v>
      </c>
      <c r="B33" s="28">
        <v>181</v>
      </c>
      <c r="C33" s="28">
        <v>410</v>
      </c>
      <c r="D33" s="231">
        <f t="shared" si="1"/>
        <v>0</v>
      </c>
      <c r="E33" s="285"/>
      <c r="F33" s="285"/>
      <c r="G33" s="285"/>
      <c r="H33" s="285"/>
      <c r="I33" s="285"/>
      <c r="J33" s="285"/>
    </row>
    <row r="34" spans="1:10" s="22" customFormat="1" ht="37.5" hidden="1">
      <c r="A34" s="32" t="s">
        <v>217</v>
      </c>
      <c r="B34" s="28">
        <v>182</v>
      </c>
      <c r="C34" s="28">
        <v>420</v>
      </c>
      <c r="D34" s="231">
        <f t="shared" si="1"/>
        <v>0</v>
      </c>
      <c r="E34" s="285"/>
      <c r="F34" s="285"/>
      <c r="G34" s="285"/>
      <c r="H34" s="285"/>
      <c r="I34" s="285"/>
      <c r="J34" s="285"/>
    </row>
    <row r="35" spans="1:10" s="22" customFormat="1" ht="37.5">
      <c r="A35" s="32" t="s">
        <v>218</v>
      </c>
      <c r="B35" s="28">
        <v>183</v>
      </c>
      <c r="C35" s="28">
        <v>440</v>
      </c>
      <c r="D35" s="231">
        <f t="shared" si="1"/>
        <v>15758.82</v>
      </c>
      <c r="E35" s="285"/>
      <c r="F35" s="285"/>
      <c r="G35" s="285"/>
      <c r="H35" s="285"/>
      <c r="I35" s="232">
        <v>15758.82</v>
      </c>
      <c r="J35" s="285"/>
    </row>
    <row r="36" spans="1:10" s="22" customFormat="1" ht="18.75" hidden="1">
      <c r="A36" s="30"/>
      <c r="B36" s="28"/>
      <c r="C36" s="28"/>
      <c r="D36" s="231">
        <f t="shared" si="1"/>
        <v>0</v>
      </c>
      <c r="E36" s="285"/>
      <c r="F36" s="285"/>
      <c r="G36" s="285"/>
      <c r="H36" s="285"/>
      <c r="I36" s="285"/>
      <c r="J36" s="285"/>
    </row>
    <row r="37" spans="1:10" s="22" customFormat="1" ht="37.5">
      <c r="A37" s="27" t="s">
        <v>186</v>
      </c>
      <c r="B37" s="28">
        <v>200</v>
      </c>
      <c r="C37" s="28" t="s">
        <v>185</v>
      </c>
      <c r="D37" s="231">
        <f>D38+D45+D52++D61+D63+D68+D69+D70</f>
        <v>567400999.59</v>
      </c>
      <c r="E37" s="231">
        <f aca="true" t="shared" si="2" ref="E37:J37">E38+E45+E52++E61+E63+E68+E69+E70</f>
        <v>547543200</v>
      </c>
      <c r="F37" s="231">
        <f t="shared" si="2"/>
        <v>12700</v>
      </c>
      <c r="G37" s="231">
        <f t="shared" si="2"/>
        <v>0</v>
      </c>
      <c r="H37" s="231">
        <f t="shared" si="2"/>
        <v>18418508.44</v>
      </c>
      <c r="I37" s="231">
        <f t="shared" si="2"/>
        <v>1426591.15</v>
      </c>
      <c r="J37" s="231">
        <f t="shared" si="2"/>
        <v>0</v>
      </c>
    </row>
    <row r="38" spans="1:10" s="22" customFormat="1" ht="37.5">
      <c r="A38" s="30" t="s">
        <v>431</v>
      </c>
      <c r="B38" s="28">
        <v>210</v>
      </c>
      <c r="C38" s="28">
        <v>100</v>
      </c>
      <c r="D38" s="231">
        <f>D39+D41+D42</f>
        <v>403496672</v>
      </c>
      <c r="E38" s="232">
        <f aca="true" t="shared" si="3" ref="E38:J38">E39+E41+E42</f>
        <v>402810513</v>
      </c>
      <c r="F38" s="232">
        <f t="shared" si="3"/>
        <v>0</v>
      </c>
      <c r="G38" s="232">
        <f t="shared" si="3"/>
        <v>0</v>
      </c>
      <c r="H38" s="232">
        <f t="shared" si="3"/>
        <v>0</v>
      </c>
      <c r="I38" s="232">
        <f t="shared" si="3"/>
        <v>686159</v>
      </c>
      <c r="J38" s="232">
        <f t="shared" si="3"/>
        <v>0</v>
      </c>
    </row>
    <row r="39" spans="1:10" s="22" customFormat="1" ht="56.25">
      <c r="A39" s="30" t="s">
        <v>432</v>
      </c>
      <c r="B39" s="28">
        <v>211</v>
      </c>
      <c r="C39" s="28">
        <v>111.119</v>
      </c>
      <c r="D39" s="231">
        <f>D40+D43</f>
        <v>403406672</v>
      </c>
      <c r="E39" s="232">
        <f aca="true" t="shared" si="4" ref="E39:J39">E40+E43</f>
        <v>402720513</v>
      </c>
      <c r="F39" s="232">
        <f t="shared" si="4"/>
        <v>0</v>
      </c>
      <c r="G39" s="232">
        <f t="shared" si="4"/>
        <v>0</v>
      </c>
      <c r="H39" s="232">
        <f t="shared" si="4"/>
        <v>0</v>
      </c>
      <c r="I39" s="232">
        <f t="shared" si="4"/>
        <v>686159</v>
      </c>
      <c r="J39" s="232">
        <f t="shared" si="4"/>
        <v>0</v>
      </c>
    </row>
    <row r="40" spans="1:10" s="22" customFormat="1" ht="33" customHeight="1">
      <c r="A40" s="30" t="s">
        <v>433</v>
      </c>
      <c r="B40" s="28">
        <v>212</v>
      </c>
      <c r="C40" s="28">
        <v>111</v>
      </c>
      <c r="D40" s="231">
        <f>SUM(E40:I40)</f>
        <v>309377306</v>
      </c>
      <c r="E40" s="232">
        <v>308850302</v>
      </c>
      <c r="F40" s="232"/>
      <c r="G40" s="232"/>
      <c r="H40" s="232"/>
      <c r="I40" s="232">
        <v>527004</v>
      </c>
      <c r="J40" s="232"/>
    </row>
    <row r="41" spans="1:10" s="22" customFormat="1" ht="56.25">
      <c r="A41" s="32" t="s">
        <v>434</v>
      </c>
      <c r="B41" s="28">
        <v>213</v>
      </c>
      <c r="C41" s="28">
        <v>112</v>
      </c>
      <c r="D41" s="231">
        <f>SUM(E41:I41)</f>
        <v>90000</v>
      </c>
      <c r="E41" s="232">
        <v>90000</v>
      </c>
      <c r="F41" s="232"/>
      <c r="G41" s="232"/>
      <c r="H41" s="232"/>
      <c r="I41" s="232">
        <v>0</v>
      </c>
      <c r="J41" s="232"/>
    </row>
    <row r="42" spans="1:10" s="22" customFormat="1" ht="141" customHeight="1" hidden="1">
      <c r="A42" s="30" t="s">
        <v>435</v>
      </c>
      <c r="B42" s="28">
        <v>214</v>
      </c>
      <c r="C42" s="28">
        <v>113</v>
      </c>
      <c r="D42" s="231">
        <f>SUM(E42:I42)</f>
        <v>0</v>
      </c>
      <c r="E42" s="232"/>
      <c r="F42" s="232"/>
      <c r="G42" s="232"/>
      <c r="H42" s="232"/>
      <c r="I42" s="232"/>
      <c r="J42" s="232"/>
    </row>
    <row r="43" spans="1:10" s="22" customFormat="1" ht="93.75">
      <c r="A43" s="30" t="s">
        <v>436</v>
      </c>
      <c r="B43" s="28">
        <v>215</v>
      </c>
      <c r="C43" s="28">
        <v>119</v>
      </c>
      <c r="D43" s="231">
        <f>SUM(E43:I43)</f>
        <v>94029366</v>
      </c>
      <c r="E43" s="232">
        <v>93870211</v>
      </c>
      <c r="F43" s="232"/>
      <c r="G43" s="232"/>
      <c r="H43" s="232"/>
      <c r="I43" s="232">
        <v>159155</v>
      </c>
      <c r="J43" s="232"/>
    </row>
    <row r="44" spans="1:10" s="22" customFormat="1" ht="18.75" hidden="1">
      <c r="A44" s="30"/>
      <c r="B44" s="28"/>
      <c r="C44" s="28"/>
      <c r="D44" s="231">
        <f>SUM(E44:I44)</f>
        <v>0</v>
      </c>
      <c r="E44" s="232"/>
      <c r="F44" s="232"/>
      <c r="G44" s="232"/>
      <c r="H44" s="232"/>
      <c r="I44" s="232"/>
      <c r="J44" s="232"/>
    </row>
    <row r="45" spans="1:10" s="22" customFormat="1" ht="37.5" hidden="1">
      <c r="A45" s="30" t="s">
        <v>437</v>
      </c>
      <c r="B45" s="28">
        <v>220</v>
      </c>
      <c r="C45" s="28">
        <v>300</v>
      </c>
      <c r="D45" s="231">
        <f>D46+D48+D49+D50</f>
        <v>0</v>
      </c>
      <c r="E45" s="232">
        <f aca="true" t="shared" si="5" ref="E45:J45">E46+E48+E49+E50</f>
        <v>0</v>
      </c>
      <c r="F45" s="232">
        <f t="shared" si="5"/>
        <v>0</v>
      </c>
      <c r="G45" s="232">
        <f t="shared" si="5"/>
        <v>0</v>
      </c>
      <c r="H45" s="232">
        <f t="shared" si="5"/>
        <v>0</v>
      </c>
      <c r="I45" s="232">
        <f t="shared" si="5"/>
        <v>0</v>
      </c>
      <c r="J45" s="232">
        <f t="shared" si="5"/>
        <v>0</v>
      </c>
    </row>
    <row r="46" spans="1:10" s="22" customFormat="1" ht="75" hidden="1">
      <c r="A46" s="30" t="s">
        <v>438</v>
      </c>
      <c r="B46" s="28">
        <v>221</v>
      </c>
      <c r="C46" s="28">
        <v>320</v>
      </c>
      <c r="D46" s="231">
        <f>D47</f>
        <v>0</v>
      </c>
      <c r="E46" s="232">
        <f aca="true" t="shared" si="6" ref="E46:J46">E47</f>
        <v>0</v>
      </c>
      <c r="F46" s="232">
        <f t="shared" si="6"/>
        <v>0</v>
      </c>
      <c r="G46" s="232">
        <f t="shared" si="6"/>
        <v>0</v>
      </c>
      <c r="H46" s="232">
        <f t="shared" si="6"/>
        <v>0</v>
      </c>
      <c r="I46" s="232">
        <f t="shared" si="6"/>
        <v>0</v>
      </c>
      <c r="J46" s="232">
        <f t="shared" si="6"/>
        <v>0</v>
      </c>
    </row>
    <row r="47" spans="1:10" s="22" customFormat="1" ht="75" hidden="1">
      <c r="A47" s="30" t="s">
        <v>439</v>
      </c>
      <c r="B47" s="28">
        <v>222</v>
      </c>
      <c r="C47" s="28">
        <v>321</v>
      </c>
      <c r="D47" s="231">
        <f>SUM(E47:I47)</f>
        <v>0</v>
      </c>
      <c r="E47" s="232"/>
      <c r="F47" s="232"/>
      <c r="G47" s="232"/>
      <c r="H47" s="232"/>
      <c r="I47" s="232"/>
      <c r="J47" s="232"/>
    </row>
    <row r="48" spans="1:10" s="22" customFormat="1" ht="18.75" hidden="1">
      <c r="A48" s="30" t="s">
        <v>440</v>
      </c>
      <c r="B48" s="28">
        <v>223</v>
      </c>
      <c r="C48" s="28">
        <v>340</v>
      </c>
      <c r="D48" s="231">
        <f>SUM(E48:I48)</f>
        <v>0</v>
      </c>
      <c r="E48" s="232"/>
      <c r="F48" s="232"/>
      <c r="G48" s="232"/>
      <c r="H48" s="232"/>
      <c r="I48" s="232"/>
      <c r="J48" s="232"/>
    </row>
    <row r="49" spans="1:10" s="22" customFormat="1" ht="18.75" hidden="1">
      <c r="A49" s="30" t="s">
        <v>441</v>
      </c>
      <c r="B49" s="28">
        <v>224</v>
      </c>
      <c r="C49" s="28">
        <v>350</v>
      </c>
      <c r="D49" s="231">
        <f>SUM(E49:I49)</f>
        <v>0</v>
      </c>
      <c r="E49" s="232"/>
      <c r="F49" s="232"/>
      <c r="G49" s="232"/>
      <c r="H49" s="232"/>
      <c r="I49" s="232"/>
      <c r="J49" s="232"/>
    </row>
    <row r="50" spans="1:10" s="22" customFormat="1" ht="18.75" hidden="1">
      <c r="A50" s="30" t="s">
        <v>442</v>
      </c>
      <c r="B50" s="28">
        <v>225</v>
      </c>
      <c r="C50" s="28">
        <v>360</v>
      </c>
      <c r="D50" s="231">
        <f>SUM(E50:I50)</f>
        <v>0</v>
      </c>
      <c r="E50" s="232"/>
      <c r="F50" s="232"/>
      <c r="G50" s="232"/>
      <c r="H50" s="232"/>
      <c r="I50" s="232"/>
      <c r="J50" s="232"/>
    </row>
    <row r="51" spans="1:10" s="22" customFormat="1" ht="18.75" hidden="1">
      <c r="A51" s="32"/>
      <c r="B51" s="28"/>
      <c r="C51" s="28"/>
      <c r="D51" s="231">
        <f>SUM(E51:I51)</f>
        <v>0</v>
      </c>
      <c r="E51" s="232"/>
      <c r="F51" s="232"/>
      <c r="G51" s="232"/>
      <c r="H51" s="232"/>
      <c r="I51" s="232"/>
      <c r="J51" s="232"/>
    </row>
    <row r="52" spans="1:10" s="22" customFormat="1" ht="37.5">
      <c r="A52" s="30" t="s">
        <v>443</v>
      </c>
      <c r="B52" s="28">
        <v>226</v>
      </c>
      <c r="C52" s="28">
        <v>800</v>
      </c>
      <c r="D52" s="231">
        <f>D53+D55+D59</f>
        <v>9002000</v>
      </c>
      <c r="E52" s="232">
        <f aca="true" t="shared" si="7" ref="E52:J52">E53+E55+E59</f>
        <v>9000000</v>
      </c>
      <c r="F52" s="232">
        <f t="shared" si="7"/>
        <v>0</v>
      </c>
      <c r="G52" s="232">
        <f t="shared" si="7"/>
        <v>0</v>
      </c>
      <c r="H52" s="232">
        <f t="shared" si="7"/>
        <v>0</v>
      </c>
      <c r="I52" s="232">
        <f t="shared" si="7"/>
        <v>2000</v>
      </c>
      <c r="J52" s="232">
        <f t="shared" si="7"/>
        <v>0</v>
      </c>
    </row>
    <row r="53" spans="1:10" s="22" customFormat="1" ht="112.5" hidden="1">
      <c r="A53" s="32" t="s">
        <v>187</v>
      </c>
      <c r="B53" s="28">
        <v>227</v>
      </c>
      <c r="C53" s="28">
        <v>831</v>
      </c>
      <c r="D53" s="231">
        <f>SUM(E53:I53)</f>
        <v>0</v>
      </c>
      <c r="E53" s="232"/>
      <c r="F53" s="232"/>
      <c r="G53" s="232"/>
      <c r="H53" s="232"/>
      <c r="I53" s="232"/>
      <c r="J53" s="232"/>
    </row>
    <row r="54" spans="1:10" s="22" customFormat="1" ht="18.75" hidden="1">
      <c r="A54" s="30"/>
      <c r="B54" s="28"/>
      <c r="C54" s="28"/>
      <c r="D54" s="231">
        <f>SUM(E54:I54)</f>
        <v>0</v>
      </c>
      <c r="E54" s="232"/>
      <c r="F54" s="232"/>
      <c r="G54" s="232"/>
      <c r="H54" s="232"/>
      <c r="I54" s="232"/>
      <c r="J54" s="232"/>
    </row>
    <row r="55" spans="1:10" s="22" customFormat="1" ht="37.5">
      <c r="A55" s="30" t="s">
        <v>444</v>
      </c>
      <c r="B55" s="28">
        <v>230</v>
      </c>
      <c r="C55" s="28">
        <v>850</v>
      </c>
      <c r="D55" s="231">
        <f>SUM(D56:D58)</f>
        <v>9002000</v>
      </c>
      <c r="E55" s="232">
        <f aca="true" t="shared" si="8" ref="E55:J55">SUM(E56:E58)</f>
        <v>9000000</v>
      </c>
      <c r="F55" s="232">
        <f t="shared" si="8"/>
        <v>0</v>
      </c>
      <c r="G55" s="232">
        <f t="shared" si="8"/>
        <v>0</v>
      </c>
      <c r="H55" s="232">
        <f t="shared" si="8"/>
        <v>0</v>
      </c>
      <c r="I55" s="232">
        <f>SUM(I56:I58)</f>
        <v>2000</v>
      </c>
      <c r="J55" s="232">
        <f t="shared" si="8"/>
        <v>0</v>
      </c>
    </row>
    <row r="56" spans="1:10" s="22" customFormat="1" ht="46.5" customHeight="1">
      <c r="A56" s="30" t="s">
        <v>445</v>
      </c>
      <c r="B56" s="28">
        <v>231</v>
      </c>
      <c r="C56" s="28">
        <v>851</v>
      </c>
      <c r="D56" s="231">
        <f>SUM(E56:I56)</f>
        <v>8873055.61</v>
      </c>
      <c r="E56" s="232">
        <f>'290им бюджет'!E15+'290з бюджет'!E12</f>
        <v>8871055.61</v>
      </c>
      <c r="F56" s="232"/>
      <c r="G56" s="232"/>
      <c r="H56" s="232"/>
      <c r="I56" s="232">
        <v>2000</v>
      </c>
      <c r="J56" s="232"/>
    </row>
    <row r="57" spans="1:10" s="22" customFormat="1" ht="47.25" customHeight="1">
      <c r="A57" s="30" t="s">
        <v>446</v>
      </c>
      <c r="B57" s="28">
        <v>232</v>
      </c>
      <c r="C57" s="28">
        <v>852</v>
      </c>
      <c r="D57" s="231">
        <f aca="true" t="shared" si="9" ref="D57:D87">SUM(E57:I57)</f>
        <v>128944.39</v>
      </c>
      <c r="E57" s="232">
        <f>'290тр'!F41</f>
        <v>128944.39</v>
      </c>
      <c r="F57" s="232"/>
      <c r="G57" s="232"/>
      <c r="H57" s="232"/>
      <c r="J57" s="232"/>
    </row>
    <row r="58" spans="1:10" s="22" customFormat="1" ht="18.75" hidden="1">
      <c r="A58" s="30" t="s">
        <v>447</v>
      </c>
      <c r="B58" s="28">
        <v>233</v>
      </c>
      <c r="C58" s="28">
        <v>853</v>
      </c>
      <c r="D58" s="231">
        <f t="shared" si="9"/>
        <v>0</v>
      </c>
      <c r="E58" s="232"/>
      <c r="F58" s="232"/>
      <c r="G58" s="232"/>
      <c r="H58" s="232"/>
      <c r="I58" s="232"/>
      <c r="J58" s="232"/>
    </row>
    <row r="59" spans="1:10" s="22" customFormat="1" ht="75" hidden="1">
      <c r="A59" s="30" t="s">
        <v>188</v>
      </c>
      <c r="B59" s="28">
        <v>234</v>
      </c>
      <c r="C59" s="28">
        <v>860</v>
      </c>
      <c r="D59" s="231">
        <f t="shared" si="9"/>
        <v>0</v>
      </c>
      <c r="E59" s="232"/>
      <c r="F59" s="232"/>
      <c r="G59" s="232"/>
      <c r="H59" s="232"/>
      <c r="I59" s="232"/>
      <c r="J59" s="232"/>
    </row>
    <row r="60" spans="1:10" s="22" customFormat="1" ht="18.75" hidden="1">
      <c r="A60" s="30"/>
      <c r="B60" s="28"/>
      <c r="C60" s="28"/>
      <c r="D60" s="231">
        <f t="shared" si="9"/>
        <v>0</v>
      </c>
      <c r="E60" s="232"/>
      <c r="F60" s="232"/>
      <c r="G60" s="232"/>
      <c r="H60" s="232"/>
      <c r="I60" s="232"/>
      <c r="J60" s="232"/>
    </row>
    <row r="61" spans="1:10" s="22" customFormat="1" ht="33.75" customHeight="1" hidden="1">
      <c r="A61" s="30" t="s">
        <v>448</v>
      </c>
      <c r="B61" s="28">
        <v>240</v>
      </c>
      <c r="C61" s="28">
        <v>600</v>
      </c>
      <c r="D61" s="231">
        <f t="shared" si="9"/>
        <v>0</v>
      </c>
      <c r="E61" s="232"/>
      <c r="F61" s="232"/>
      <c r="G61" s="232"/>
      <c r="H61" s="232"/>
      <c r="I61" s="232"/>
      <c r="J61" s="232"/>
    </row>
    <row r="62" spans="1:10" s="22" customFormat="1" ht="18.75" hidden="1">
      <c r="A62" s="30"/>
      <c r="B62" s="28"/>
      <c r="C62" s="28"/>
      <c r="D62" s="231">
        <f t="shared" si="9"/>
        <v>0</v>
      </c>
      <c r="E62" s="232"/>
      <c r="F62" s="232"/>
      <c r="G62" s="232"/>
      <c r="H62" s="232"/>
      <c r="I62" s="232"/>
      <c r="J62" s="232"/>
    </row>
    <row r="63" spans="1:10" s="22" customFormat="1" ht="75" hidden="1">
      <c r="A63" s="30" t="s">
        <v>189</v>
      </c>
      <c r="B63" s="28">
        <v>241</v>
      </c>
      <c r="C63" s="28">
        <v>400</v>
      </c>
      <c r="D63" s="231">
        <f>SUM(D64:D65)</f>
        <v>0</v>
      </c>
      <c r="E63" s="232">
        <f aca="true" t="shared" si="10" ref="E63:J63">SUM(E64:E65)</f>
        <v>0</v>
      </c>
      <c r="F63" s="232">
        <f t="shared" si="10"/>
        <v>0</v>
      </c>
      <c r="G63" s="232">
        <f t="shared" si="10"/>
        <v>0</v>
      </c>
      <c r="H63" s="232">
        <f t="shared" si="10"/>
        <v>0</v>
      </c>
      <c r="I63" s="232">
        <f t="shared" si="10"/>
        <v>0</v>
      </c>
      <c r="J63" s="232">
        <f t="shared" si="10"/>
        <v>0</v>
      </c>
    </row>
    <row r="64" spans="1:10" s="22" customFormat="1" ht="112.5" customHeight="1" hidden="1">
      <c r="A64" s="32" t="s">
        <v>449</v>
      </c>
      <c r="B64" s="28">
        <v>242</v>
      </c>
      <c r="C64" s="28">
        <v>416</v>
      </c>
      <c r="D64" s="231">
        <f t="shared" si="9"/>
        <v>0</v>
      </c>
      <c r="E64" s="232"/>
      <c r="F64" s="232"/>
      <c r="G64" s="232"/>
      <c r="H64" s="232"/>
      <c r="I64" s="232"/>
      <c r="J64" s="232"/>
    </row>
    <row r="65" spans="1:10" s="22" customFormat="1" ht="112.5" hidden="1">
      <c r="A65" s="30" t="s">
        <v>450</v>
      </c>
      <c r="B65" s="28">
        <v>243</v>
      </c>
      <c r="C65" s="28">
        <v>417</v>
      </c>
      <c r="D65" s="231">
        <f t="shared" si="9"/>
        <v>0</v>
      </c>
      <c r="E65" s="232"/>
      <c r="F65" s="232"/>
      <c r="G65" s="232"/>
      <c r="H65" s="232"/>
      <c r="I65" s="232"/>
      <c r="J65" s="232"/>
    </row>
    <row r="66" spans="1:10" s="22" customFormat="1" ht="18.75" hidden="1">
      <c r="A66" s="30"/>
      <c r="B66" s="28"/>
      <c r="C66" s="28"/>
      <c r="D66" s="231">
        <f t="shared" si="9"/>
        <v>0</v>
      </c>
      <c r="E66" s="232"/>
      <c r="F66" s="232"/>
      <c r="G66" s="232"/>
      <c r="H66" s="232"/>
      <c r="I66" s="232"/>
      <c r="J66" s="232"/>
    </row>
    <row r="67" spans="1:10" s="22" customFormat="1" ht="50.25" customHeight="1">
      <c r="A67" s="30" t="s">
        <v>451</v>
      </c>
      <c r="B67" s="28">
        <v>260</v>
      </c>
      <c r="C67" s="28" t="s">
        <v>185</v>
      </c>
      <c r="D67" s="231">
        <f t="shared" si="9"/>
        <v>154902327.59</v>
      </c>
      <c r="E67" s="232">
        <f>E70</f>
        <v>135732687</v>
      </c>
      <c r="F67" s="232">
        <f>F70</f>
        <v>12700</v>
      </c>
      <c r="G67" s="232">
        <f>G70</f>
        <v>0</v>
      </c>
      <c r="H67" s="232">
        <f>H70</f>
        <v>18418508.44</v>
      </c>
      <c r="I67" s="232">
        <f>I70</f>
        <v>738432.15</v>
      </c>
      <c r="J67" s="232"/>
    </row>
    <row r="68" spans="1:10" s="22" customFormat="1" ht="56.25" hidden="1">
      <c r="A68" s="30" t="s">
        <v>452</v>
      </c>
      <c r="B68" s="28">
        <v>261</v>
      </c>
      <c r="C68" s="28">
        <v>241</v>
      </c>
      <c r="D68" s="231">
        <f t="shared" si="9"/>
        <v>0</v>
      </c>
      <c r="E68" s="232"/>
      <c r="F68" s="232"/>
      <c r="G68" s="232"/>
      <c r="H68" s="232"/>
      <c r="I68" s="232"/>
      <c r="J68" s="232"/>
    </row>
    <row r="69" spans="1:10" s="22" customFormat="1" ht="75" customHeight="1" hidden="1">
      <c r="A69" s="30" t="s">
        <v>453</v>
      </c>
      <c r="B69" s="28">
        <v>262</v>
      </c>
      <c r="C69" s="28">
        <v>243</v>
      </c>
      <c r="D69" s="231">
        <f t="shared" si="9"/>
        <v>0</v>
      </c>
      <c r="E69" s="232"/>
      <c r="F69" s="232"/>
      <c r="G69" s="232"/>
      <c r="H69" s="232"/>
      <c r="I69" s="232"/>
      <c r="J69" s="232"/>
    </row>
    <row r="70" spans="1:10" s="22" customFormat="1" ht="81.75" customHeight="1">
      <c r="A70" s="30" t="s">
        <v>192</v>
      </c>
      <c r="B70" s="28">
        <v>263</v>
      </c>
      <c r="C70" s="28">
        <v>244</v>
      </c>
      <c r="D70" s="231">
        <f>SUM(D71:D79)</f>
        <v>154902327.59</v>
      </c>
      <c r="E70" s="232">
        <f aca="true" t="shared" si="11" ref="E70:J70">SUM(E71:E79)</f>
        <v>135732687</v>
      </c>
      <c r="F70" s="232">
        <f t="shared" si="11"/>
        <v>12700</v>
      </c>
      <c r="G70" s="232">
        <f t="shared" si="11"/>
        <v>0</v>
      </c>
      <c r="H70" s="232">
        <f t="shared" si="11"/>
        <v>18418508.44</v>
      </c>
      <c r="I70" s="232">
        <f t="shared" si="11"/>
        <v>738432.15</v>
      </c>
      <c r="J70" s="232">
        <f t="shared" si="11"/>
        <v>0</v>
      </c>
    </row>
    <row r="71" spans="1:10" s="22" customFormat="1" ht="33.75" customHeight="1">
      <c r="A71" s="32" t="s">
        <v>454</v>
      </c>
      <c r="B71" s="28">
        <v>264</v>
      </c>
      <c r="C71" s="28">
        <v>244</v>
      </c>
      <c r="D71" s="231">
        <f t="shared" si="9"/>
        <v>1073171.89</v>
      </c>
      <c r="E71" s="232">
        <f>таб2_1!E71</f>
        <v>1071459</v>
      </c>
      <c r="F71" s="232"/>
      <c r="G71" s="232"/>
      <c r="H71" s="232"/>
      <c r="I71" s="232">
        <v>1712.89</v>
      </c>
      <c r="J71" s="232"/>
    </row>
    <row r="72" spans="1:10" s="22" customFormat="1" ht="18.75" hidden="1">
      <c r="A72" s="30" t="s">
        <v>455</v>
      </c>
      <c r="B72" s="28">
        <v>265</v>
      </c>
      <c r="C72" s="28">
        <v>244</v>
      </c>
      <c r="D72" s="231">
        <f t="shared" si="9"/>
        <v>0</v>
      </c>
      <c r="E72" s="232"/>
      <c r="F72" s="232"/>
      <c r="G72" s="232"/>
      <c r="H72" s="232"/>
      <c r="I72" s="232"/>
      <c r="J72" s="232"/>
    </row>
    <row r="73" spans="1:10" s="22" customFormat="1" ht="30" customHeight="1">
      <c r="A73" s="30" t="s">
        <v>456</v>
      </c>
      <c r="B73" s="28">
        <v>266</v>
      </c>
      <c r="C73" s="28">
        <v>244</v>
      </c>
      <c r="D73" s="231">
        <f t="shared" si="9"/>
        <v>25700337.42</v>
      </c>
      <c r="E73" s="232">
        <v>25544255</v>
      </c>
      <c r="F73" s="232"/>
      <c r="G73" s="232"/>
      <c r="H73" s="232"/>
      <c r="I73" s="232">
        <v>156082.42</v>
      </c>
      <c r="J73" s="232"/>
    </row>
    <row r="74" spans="1:10" s="22" customFormat="1" ht="37.5" hidden="1">
      <c r="A74" s="30" t="s">
        <v>457</v>
      </c>
      <c r="B74" s="28">
        <v>267</v>
      </c>
      <c r="C74" s="28">
        <v>244</v>
      </c>
      <c r="D74" s="231">
        <f t="shared" si="9"/>
        <v>0</v>
      </c>
      <c r="E74" s="232"/>
      <c r="F74" s="232"/>
      <c r="G74" s="232"/>
      <c r="H74" s="232"/>
      <c r="I74" s="232"/>
      <c r="J74" s="232"/>
    </row>
    <row r="75" spans="1:10" s="22" customFormat="1" ht="46.5" customHeight="1">
      <c r="A75" s="30" t="s">
        <v>458</v>
      </c>
      <c r="B75" s="28">
        <v>268</v>
      </c>
      <c r="C75" s="28">
        <v>244</v>
      </c>
      <c r="D75" s="231">
        <f t="shared" si="9"/>
        <v>11525626.9</v>
      </c>
      <c r="E75" s="232">
        <v>11525626.9</v>
      </c>
      <c r="F75" s="232"/>
      <c r="G75" s="232"/>
      <c r="H75" s="232">
        <v>0</v>
      </c>
      <c r="I75" s="232">
        <v>0</v>
      </c>
      <c r="J75" s="232"/>
    </row>
    <row r="76" spans="1:10" s="22" customFormat="1" ht="39" customHeight="1">
      <c r="A76" s="30" t="s">
        <v>459</v>
      </c>
      <c r="B76" s="28">
        <v>269</v>
      </c>
      <c r="C76" s="28">
        <v>244</v>
      </c>
      <c r="D76" s="231">
        <f t="shared" si="9"/>
        <v>7232126.42</v>
      </c>
      <c r="E76" s="232">
        <v>7010054</v>
      </c>
      <c r="F76" s="232">
        <v>12700</v>
      </c>
      <c r="G76" s="232"/>
      <c r="H76" s="232"/>
      <c r="I76" s="232">
        <v>209372.42</v>
      </c>
      <c r="J76" s="232"/>
    </row>
    <row r="77" spans="1:10" s="22" customFormat="1" ht="37.5">
      <c r="A77" s="30" t="s">
        <v>460</v>
      </c>
      <c r="B77" s="28">
        <v>270</v>
      </c>
      <c r="C77" s="28">
        <v>244</v>
      </c>
      <c r="D77" s="231">
        <f t="shared" si="9"/>
        <v>1502170.3</v>
      </c>
      <c r="E77" s="232">
        <f>таб2_1!E77</f>
        <v>1436287</v>
      </c>
      <c r="F77" s="232"/>
      <c r="G77" s="232"/>
      <c r="H77" s="232"/>
      <c r="I77" s="232">
        <v>65883.3</v>
      </c>
      <c r="J77" s="232"/>
    </row>
    <row r="78" spans="1:10" s="22" customFormat="1" ht="37.5" hidden="1">
      <c r="A78" s="30" t="s">
        <v>461</v>
      </c>
      <c r="B78" s="28">
        <v>271</v>
      </c>
      <c r="C78" s="28">
        <v>244</v>
      </c>
      <c r="D78" s="231">
        <f t="shared" si="9"/>
        <v>0</v>
      </c>
      <c r="E78" s="232"/>
      <c r="F78" s="232"/>
      <c r="G78" s="232"/>
      <c r="H78" s="232"/>
      <c r="I78" s="232"/>
      <c r="J78" s="232"/>
    </row>
    <row r="79" spans="1:10" s="22" customFormat="1" ht="37.5">
      <c r="A79" s="30" t="s">
        <v>462</v>
      </c>
      <c r="B79" s="28">
        <v>272</v>
      </c>
      <c r="C79" s="28">
        <v>244</v>
      </c>
      <c r="D79" s="231">
        <f t="shared" si="9"/>
        <v>107868894.66</v>
      </c>
      <c r="E79" s="232">
        <v>89145005.1</v>
      </c>
      <c r="F79" s="232"/>
      <c r="G79" s="232"/>
      <c r="H79" s="232">
        <v>18418508.44</v>
      </c>
      <c r="I79" s="232">
        <v>305381.12</v>
      </c>
      <c r="J79" s="232"/>
    </row>
    <row r="80" spans="1:10" s="160" customFormat="1" ht="37.5">
      <c r="A80" s="27" t="s">
        <v>193</v>
      </c>
      <c r="B80" s="281">
        <v>300</v>
      </c>
      <c r="C80" s="281" t="s">
        <v>185</v>
      </c>
      <c r="D80" s="231">
        <f>SUM(D81:D83)</f>
        <v>567400999.59</v>
      </c>
      <c r="E80" s="231">
        <f aca="true" t="shared" si="12" ref="E80:J80">SUM(E81:E83)</f>
        <v>547543200</v>
      </c>
      <c r="F80" s="231">
        <f t="shared" si="12"/>
        <v>12700</v>
      </c>
      <c r="G80" s="231">
        <f t="shared" si="12"/>
        <v>0</v>
      </c>
      <c r="H80" s="231">
        <f t="shared" si="12"/>
        <v>18418508.44</v>
      </c>
      <c r="I80" s="231">
        <f t="shared" si="12"/>
        <v>1426591.1500000001</v>
      </c>
      <c r="J80" s="231">
        <f t="shared" si="12"/>
        <v>0</v>
      </c>
    </row>
    <row r="81" spans="1:10" s="22" customFormat="1" ht="37.5">
      <c r="A81" s="30" t="s">
        <v>463</v>
      </c>
      <c r="B81" s="28">
        <v>310</v>
      </c>
      <c r="C81" s="28">
        <v>510</v>
      </c>
      <c r="D81" s="231">
        <f t="shared" si="9"/>
        <v>567400999.59</v>
      </c>
      <c r="E81" s="232">
        <f>E21</f>
        <v>547543200</v>
      </c>
      <c r="F81" s="232">
        <f>F21</f>
        <v>12700</v>
      </c>
      <c r="G81" s="232">
        <f>G21</f>
        <v>0</v>
      </c>
      <c r="H81" s="232">
        <f>H21</f>
        <v>18418508.44</v>
      </c>
      <c r="I81" s="232">
        <f>I21</f>
        <v>1426591.1500000001</v>
      </c>
      <c r="J81" s="232"/>
    </row>
    <row r="82" spans="1:10" s="22" customFormat="1" ht="18.75">
      <c r="A82" s="30" t="s">
        <v>464</v>
      </c>
      <c r="B82" s="28">
        <v>311</v>
      </c>
      <c r="C82" s="28"/>
      <c r="D82" s="231">
        <f t="shared" si="9"/>
        <v>0</v>
      </c>
      <c r="E82" s="232"/>
      <c r="F82" s="232"/>
      <c r="G82" s="232"/>
      <c r="H82" s="232"/>
      <c r="I82" s="232"/>
      <c r="J82" s="232"/>
    </row>
    <row r="83" spans="1:10" s="22" customFormat="1" ht="18.75">
      <c r="A83" s="30"/>
      <c r="B83" s="28"/>
      <c r="C83" s="28"/>
      <c r="D83" s="231">
        <f t="shared" si="9"/>
        <v>0</v>
      </c>
      <c r="E83" s="232"/>
      <c r="F83" s="232"/>
      <c r="G83" s="232"/>
      <c r="H83" s="232"/>
      <c r="I83" s="232"/>
      <c r="J83" s="232"/>
    </row>
    <row r="84" spans="1:10" s="160" customFormat="1" ht="36" customHeight="1">
      <c r="A84" s="27" t="s">
        <v>194</v>
      </c>
      <c r="B84" s="281">
        <v>400</v>
      </c>
      <c r="C84" s="281"/>
      <c r="D84" s="231">
        <f>SUM(D85:D87)</f>
        <v>567400999.59</v>
      </c>
      <c r="E84" s="231">
        <f aca="true" t="shared" si="13" ref="E84:J84">SUM(E85:E87)</f>
        <v>547543200</v>
      </c>
      <c r="F84" s="231">
        <f t="shared" si="13"/>
        <v>12700</v>
      </c>
      <c r="G84" s="231">
        <f t="shared" si="13"/>
        <v>0</v>
      </c>
      <c r="H84" s="231">
        <f t="shared" si="13"/>
        <v>18418508.44</v>
      </c>
      <c r="I84" s="231">
        <f t="shared" si="13"/>
        <v>1426591.1500000001</v>
      </c>
      <c r="J84" s="231">
        <f t="shared" si="13"/>
        <v>0</v>
      </c>
    </row>
    <row r="85" spans="1:10" s="22" customFormat="1" ht="37.5" customHeight="1">
      <c r="A85" s="30" t="s">
        <v>465</v>
      </c>
      <c r="B85" s="28">
        <v>410</v>
      </c>
      <c r="C85" s="28">
        <v>610</v>
      </c>
      <c r="D85" s="231">
        <f t="shared" si="9"/>
        <v>567400999.59</v>
      </c>
      <c r="E85" s="232">
        <f>E81</f>
        <v>547543200</v>
      </c>
      <c r="F85" s="232">
        <f>F81</f>
        <v>12700</v>
      </c>
      <c r="G85" s="232">
        <f>G81</f>
        <v>0</v>
      </c>
      <c r="H85" s="232">
        <f>H81</f>
        <v>18418508.44</v>
      </c>
      <c r="I85" s="232">
        <f>I81</f>
        <v>1426591.1500000001</v>
      </c>
      <c r="J85" s="232"/>
    </row>
    <row r="86" spans="1:10" s="22" customFormat="1" ht="18.75">
      <c r="A86" s="30" t="s">
        <v>466</v>
      </c>
      <c r="B86" s="28">
        <v>411</v>
      </c>
      <c r="C86" s="28"/>
      <c r="D86" s="231">
        <f t="shared" si="9"/>
        <v>0</v>
      </c>
      <c r="E86" s="232"/>
      <c r="F86" s="232"/>
      <c r="G86" s="232"/>
      <c r="H86" s="232"/>
      <c r="I86" s="232"/>
      <c r="J86" s="232"/>
    </row>
    <row r="87" spans="1:10" s="22" customFormat="1" ht="18.75">
      <c r="A87" s="30"/>
      <c r="B87" s="28"/>
      <c r="C87" s="28"/>
      <c r="D87" s="231">
        <f t="shared" si="9"/>
        <v>0</v>
      </c>
      <c r="E87" s="232"/>
      <c r="F87" s="232"/>
      <c r="G87" s="232"/>
      <c r="H87" s="232"/>
      <c r="I87" s="232"/>
      <c r="J87" s="232"/>
    </row>
    <row r="88" spans="1:10" s="22" customFormat="1" ht="33" customHeight="1">
      <c r="A88" s="27" t="s">
        <v>195</v>
      </c>
      <c r="B88" s="281">
        <v>500</v>
      </c>
      <c r="C88" s="281" t="s">
        <v>185</v>
      </c>
      <c r="D88" s="231">
        <f aca="true" t="shared" si="14" ref="D88:J88">D20+D21-D37+D80-D84</f>
        <v>0</v>
      </c>
      <c r="E88" s="231">
        <f t="shared" si="14"/>
        <v>0</v>
      </c>
      <c r="F88" s="231">
        <f t="shared" si="14"/>
        <v>0</v>
      </c>
      <c r="G88" s="231">
        <f t="shared" si="14"/>
        <v>0</v>
      </c>
      <c r="H88" s="231">
        <f t="shared" si="14"/>
        <v>0</v>
      </c>
      <c r="I88" s="231">
        <f t="shared" si="14"/>
        <v>0</v>
      </c>
      <c r="J88" s="231">
        <f t="shared" si="14"/>
        <v>0</v>
      </c>
    </row>
    <row r="89" spans="1:10" ht="15">
      <c r="A89" s="18"/>
      <c r="B89" s="18"/>
      <c r="C89" s="18"/>
      <c r="D89" s="23"/>
      <c r="E89" s="18"/>
      <c r="F89" s="18"/>
      <c r="G89" s="18"/>
      <c r="H89" s="18"/>
      <c r="I89" s="18"/>
      <c r="J89" s="18"/>
    </row>
    <row r="90" ht="15">
      <c r="A90" s="17"/>
    </row>
    <row r="91" spans="1:3" ht="18.75">
      <c r="A91" s="423" t="s">
        <v>673</v>
      </c>
      <c r="B91" s="423"/>
      <c r="C91" s="423"/>
    </row>
    <row r="92" spans="1:6" s="3" customFormat="1" ht="18.75">
      <c r="A92" s="421" t="s">
        <v>674</v>
      </c>
      <c r="B92" s="421"/>
      <c r="C92" s="421"/>
      <c r="D92" s="3" t="s">
        <v>572</v>
      </c>
      <c r="F92" s="233" t="s">
        <v>648</v>
      </c>
    </row>
    <row r="93" spans="1:6" s="3" customFormat="1" ht="18.75">
      <c r="A93" s="3" t="s">
        <v>675</v>
      </c>
      <c r="D93" s="3" t="s">
        <v>153</v>
      </c>
      <c r="F93" s="3" t="s">
        <v>573</v>
      </c>
    </row>
    <row r="94" s="3" customFormat="1" ht="18.75">
      <c r="D94" s="56"/>
    </row>
    <row r="95" spans="1:6" s="3" customFormat="1" ht="18.75">
      <c r="A95" s="3" t="s">
        <v>370</v>
      </c>
      <c r="D95" s="56" t="s">
        <v>572</v>
      </c>
      <c r="F95" s="233" t="s">
        <v>649</v>
      </c>
    </row>
    <row r="96" spans="1:6" s="3" customFormat="1" ht="18.75">
      <c r="A96" s="3" t="s">
        <v>676</v>
      </c>
      <c r="D96" s="3" t="s">
        <v>153</v>
      </c>
      <c r="F96" s="3" t="s">
        <v>250</v>
      </c>
    </row>
    <row r="97" s="3" customFormat="1" ht="18.75">
      <c r="D97" s="56"/>
    </row>
    <row r="98" spans="1:4" s="3" customFormat="1" ht="18.75">
      <c r="A98" s="3" t="s">
        <v>574</v>
      </c>
      <c r="D98" s="56"/>
    </row>
  </sheetData>
  <sheetProtection/>
  <mergeCells count="17">
    <mergeCell ref="A5:J5"/>
    <mergeCell ref="A91:C91"/>
    <mergeCell ref="A92:C92"/>
    <mergeCell ref="D8:F8"/>
    <mergeCell ref="G11:G18"/>
    <mergeCell ref="H11:H18"/>
    <mergeCell ref="I11:J17"/>
    <mergeCell ref="A4:J4"/>
    <mergeCell ref="A7:J7"/>
    <mergeCell ref="A9:A18"/>
    <mergeCell ref="B9:B18"/>
    <mergeCell ref="C9:C18"/>
    <mergeCell ref="D9:J9"/>
    <mergeCell ref="D10:D18"/>
    <mergeCell ref="E10:J10"/>
    <mergeCell ref="E11:E18"/>
    <mergeCell ref="F11:F18"/>
  </mergeCells>
  <printOptions/>
  <pageMargins left="0.31496062992125984" right="0.11811023622047245" top="0.35433070866141736" bottom="0.35433070866141736" header="0.31496062992125984" footer="0.31496062992125984"/>
  <pageSetup fitToHeight="8"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1</cp:lastModifiedBy>
  <cp:lastPrinted>2016-12-21T11:44:23Z</cp:lastPrinted>
  <dcterms:created xsi:type="dcterms:W3CDTF">2016-05-04T07:58:02Z</dcterms:created>
  <dcterms:modified xsi:type="dcterms:W3CDTF">2016-12-21T11:46:16Z</dcterms:modified>
  <cp:category/>
  <cp:version/>
  <cp:contentType/>
  <cp:contentStatus/>
</cp:coreProperties>
</file>